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15480" windowHeight="8145"/>
  </bookViews>
  <sheets>
    <sheet name="Resultados encuesta" sheetId="1" r:id="rId1"/>
  </sheets>
  <calcPr calcId="125725"/>
</workbook>
</file>

<file path=xl/calcChain.xml><?xml version="1.0" encoding="utf-8"?>
<calcChain xmlns="http://schemas.openxmlformats.org/spreadsheetml/2006/main">
  <c r="E81" i="1"/>
  <c r="C81"/>
  <c r="B81"/>
  <c r="D79"/>
  <c r="C79"/>
  <c r="B79"/>
  <c r="D82"/>
  <c r="C82"/>
  <c r="B82"/>
  <c r="D80"/>
  <c r="C80"/>
  <c r="B80"/>
  <c r="D51"/>
  <c r="C51"/>
  <c r="B51"/>
  <c r="C50"/>
  <c r="B50"/>
  <c r="C49"/>
  <c r="B49"/>
  <c r="C48"/>
  <c r="B48"/>
  <c r="C47"/>
  <c r="B47"/>
  <c r="B46"/>
  <c r="C46"/>
  <c r="B25" l="1"/>
  <c r="C147"/>
  <c r="D147"/>
  <c r="E147"/>
  <c r="F147"/>
  <c r="G147"/>
  <c r="H147"/>
  <c r="I147"/>
  <c r="J147"/>
  <c r="K147"/>
  <c r="C146"/>
  <c r="D146"/>
  <c r="E146"/>
  <c r="F146"/>
  <c r="G146"/>
  <c r="H146"/>
  <c r="I146"/>
  <c r="J146"/>
  <c r="K146"/>
  <c r="C145"/>
  <c r="D145"/>
  <c r="E145"/>
  <c r="F145"/>
  <c r="G145"/>
  <c r="H145"/>
  <c r="I145"/>
  <c r="J145"/>
  <c r="K145"/>
  <c r="B147"/>
  <c r="B146"/>
  <c r="B145"/>
  <c r="B13"/>
  <c r="B35"/>
  <c r="J148" l="1"/>
  <c r="G148"/>
  <c r="E148"/>
  <c r="B148"/>
  <c r="B149" l="1"/>
</calcChain>
</file>

<file path=xl/sharedStrings.xml><?xml version="1.0" encoding="utf-8"?>
<sst xmlns="http://schemas.openxmlformats.org/spreadsheetml/2006/main" count="81" uniqueCount="70">
  <si>
    <t>¿Qué opinión mereció la jornada, en cuanto a:</t>
  </si>
  <si>
    <t>Organización</t>
  </si>
  <si>
    <t>Temario</t>
  </si>
  <si>
    <t>Manejo de los tiempos</t>
  </si>
  <si>
    <t>Lugar</t>
  </si>
  <si>
    <t>Muy Buena</t>
  </si>
  <si>
    <t>Buena</t>
  </si>
  <si>
    <t xml:space="preserve">Regular </t>
  </si>
  <si>
    <t>Mala</t>
  </si>
  <si>
    <t>¿Cómo fueron a su juicio las exposiciones de:</t>
  </si>
  <si>
    <t>Regular</t>
  </si>
  <si>
    <t>Califique la utilidad de la jornada para su actividad</t>
  </si>
  <si>
    <t>Muy útil</t>
  </si>
  <si>
    <t>Útil</t>
  </si>
  <si>
    <t>Poco útil</t>
  </si>
  <si>
    <t>inútil</t>
  </si>
  <si>
    <t>Almuerzo y coffee break</t>
  </si>
  <si>
    <t>Conclusiones</t>
  </si>
  <si>
    <t>Asesor CREA</t>
  </si>
  <si>
    <t>Ameghino</t>
  </si>
  <si>
    <t>Tejedor</t>
  </si>
  <si>
    <t>Villegas</t>
  </si>
  <si>
    <t>GLT</t>
  </si>
  <si>
    <t>ASISTENTES</t>
  </si>
  <si>
    <t>Encuesta:</t>
  </si>
  <si>
    <t>Entradas:</t>
  </si>
  <si>
    <t>GRUPOS CREA</t>
  </si>
  <si>
    <t>TAMVI</t>
  </si>
  <si>
    <t>G.Pinto</t>
  </si>
  <si>
    <t xml:space="preserve">Atencion </t>
  </si>
  <si>
    <t>INF</t>
  </si>
  <si>
    <t>El problema o mi oportunidad-M.Canosa</t>
  </si>
  <si>
    <t>El problema o mi oportunidad-D.Pons</t>
  </si>
  <si>
    <t>Trabajos en grupo</t>
  </si>
  <si>
    <t>Dedicar tiempo al personal.</t>
  </si>
  <si>
    <t>Evaluar para el ingreso.</t>
  </si>
  <si>
    <t>Evaluar para mejorar.</t>
  </si>
  <si>
    <t>Que se imponga el tema en los grupos CREA.</t>
  </si>
  <si>
    <t>Entender al empleado.</t>
  </si>
  <si>
    <t>Escuchar a las personas que trabajan en la empresa, escuchar sus necesidades.</t>
  </si>
  <si>
    <t>Conocer al personal.</t>
  </si>
  <si>
    <t>Abordar los problemas.</t>
  </si>
  <si>
    <t>Cambiar "problema" por "desafio".</t>
  </si>
  <si>
    <t>Instalar el tema pero cuidando de no generar falsas expectativas.</t>
  </si>
  <si>
    <t>Rol en la empresa:</t>
  </si>
  <si>
    <t>Administrador</t>
  </si>
  <si>
    <t>Gerente/Encargado</t>
  </si>
  <si>
    <t>Piedritas</t>
  </si>
  <si>
    <t>America</t>
  </si>
  <si>
    <t>Disertante</t>
  </si>
  <si>
    <t>INTA</t>
  </si>
  <si>
    <t>Cria/Invernada</t>
  </si>
  <si>
    <t>ha</t>
  </si>
  <si>
    <t>cabezas</t>
  </si>
  <si>
    <t>personas</t>
  </si>
  <si>
    <t>Corral</t>
  </si>
  <si>
    <t>Tambo</t>
  </si>
  <si>
    <t>Agricultura</t>
  </si>
  <si>
    <t>Suma</t>
  </si>
  <si>
    <t>Promedio</t>
  </si>
  <si>
    <t>Cantidad</t>
  </si>
  <si>
    <t>M. Canosa</t>
  </si>
  <si>
    <t>D. Pons</t>
  </si>
  <si>
    <t>Grupos</t>
  </si>
  <si>
    <t>% por actividad</t>
  </si>
  <si>
    <t>Taller de PERSONAL para Empresarios - 15 de Noviembre de 2013 - Ameghino</t>
  </si>
  <si>
    <t>Cual fue el concepto mas valioso que se lleva del taller:</t>
  </si>
  <si>
    <t>Concientizar e instalar el tema.</t>
  </si>
  <si>
    <t>Actividades de los asistentes</t>
  </si>
  <si>
    <t>Tema / Disertante</t>
  </si>
</sst>
</file>

<file path=xl/styles.xml><?xml version="1.0" encoding="utf-8"?>
<styleSheet xmlns="http://schemas.openxmlformats.org/spreadsheetml/2006/main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i/>
      <sz val="11"/>
      <color indexed="8"/>
      <name val="Calibri"/>
    </font>
    <font>
      <b/>
      <u/>
      <sz val="12"/>
      <color indexed="8"/>
      <name val="Calibri"/>
    </font>
    <font>
      <sz val="11"/>
      <color theme="1"/>
      <name val="Calibri"/>
      <family val="2"/>
      <scheme val="minor"/>
    </font>
    <font>
      <b/>
      <i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u/>
      <sz val="16"/>
      <color indexed="9"/>
      <name val="Calibri"/>
      <family val="2"/>
    </font>
    <font>
      <b/>
      <u/>
      <sz val="14"/>
      <color indexed="8"/>
      <name val="Calibri"/>
      <family val="2"/>
    </font>
    <font>
      <i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64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10"/>
      </right>
      <top style="medium">
        <color indexed="64"/>
      </top>
      <bottom style="medium">
        <color indexed="64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10"/>
      </bottom>
      <diagonal/>
    </border>
    <border>
      <left style="medium">
        <color indexed="64"/>
      </left>
      <right style="medium">
        <color indexed="64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medium">
        <color indexed="64"/>
      </right>
      <top style="thin">
        <color indexed="1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medium">
        <color indexed="64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/>
      <top style="thin">
        <color indexed="10"/>
      </top>
      <bottom/>
      <diagonal/>
    </border>
    <border>
      <left style="medium">
        <color indexed="64"/>
      </left>
      <right/>
      <top style="thin">
        <color indexed="1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10"/>
      </bottom>
      <diagonal/>
    </border>
    <border>
      <left/>
      <right style="medium">
        <color indexed="64"/>
      </right>
      <top style="thin">
        <color indexed="10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3" fillId="0" borderId="0" xfId="0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/>
    <xf numFmtId="0" fontId="5" fillId="0" borderId="0" xfId="0" applyFont="1"/>
    <xf numFmtId="9" fontId="0" fillId="0" borderId="0" xfId="2" applyFont="1"/>
    <xf numFmtId="0" fontId="1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8" fillId="0" borderId="0" xfId="0" applyFont="1"/>
    <xf numFmtId="0" fontId="12" fillId="0" borderId="0" xfId="0" applyFont="1"/>
    <xf numFmtId="0" fontId="10" fillId="0" borderId="0" xfId="0" applyFont="1"/>
    <xf numFmtId="0" fontId="10" fillId="0" borderId="2" xfId="0" applyFont="1" applyBorder="1"/>
    <xf numFmtId="0" fontId="13" fillId="0" borderId="0" xfId="0" applyFont="1"/>
    <xf numFmtId="0" fontId="9" fillId="8" borderId="12" xfId="0" applyFont="1" applyFill="1" applyBorder="1" applyAlignment="1">
      <alignment horizontal="center"/>
    </xf>
    <xf numFmtId="0" fontId="9" fillId="8" borderId="13" xfId="0" applyFont="1" applyFill="1" applyBorder="1" applyAlignment="1">
      <alignment horizontal="center"/>
    </xf>
    <xf numFmtId="0" fontId="9" fillId="8" borderId="14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9" fillId="6" borderId="13" xfId="0" applyFont="1" applyFill="1" applyBorder="1" applyAlignment="1">
      <alignment horizontal="center"/>
    </xf>
    <xf numFmtId="0" fontId="9" fillId="6" borderId="14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8" fillId="8" borderId="8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8" fillId="8" borderId="1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0" fontId="8" fillId="8" borderId="16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  <xf numFmtId="0" fontId="8" fillId="7" borderId="15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9" fillId="6" borderId="0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7" borderId="20" xfId="0" applyFont="1" applyFill="1" applyBorder="1" applyAlignment="1">
      <alignment horizontal="center"/>
    </xf>
    <xf numFmtId="0" fontId="9" fillId="8" borderId="19" xfId="0" applyFont="1" applyFill="1" applyBorder="1" applyAlignment="1">
      <alignment horizontal="center"/>
    </xf>
    <xf numFmtId="0" fontId="9" fillId="8" borderId="20" xfId="0" applyFont="1" applyFill="1" applyBorder="1" applyAlignment="1">
      <alignment horizontal="center"/>
    </xf>
    <xf numFmtId="0" fontId="9" fillId="6" borderId="28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17" xfId="0" applyFont="1" applyFill="1" applyBorder="1" applyAlignment="1">
      <alignment horizontal="center"/>
    </xf>
    <xf numFmtId="0" fontId="9" fillId="5" borderId="21" xfId="0" applyFont="1" applyFill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165" fontId="8" fillId="8" borderId="30" xfId="1" applyNumberFormat="1" applyFont="1" applyFill="1" applyBorder="1"/>
    <xf numFmtId="165" fontId="8" fillId="8" borderId="23" xfId="1" applyNumberFormat="1" applyFont="1" applyFill="1" applyBorder="1"/>
    <xf numFmtId="165" fontId="8" fillId="5" borderId="30" xfId="1" applyNumberFormat="1" applyFont="1" applyFill="1" applyBorder="1"/>
    <xf numFmtId="165" fontId="8" fillId="6" borderId="30" xfId="1" applyNumberFormat="1" applyFont="1" applyFill="1" applyBorder="1"/>
    <xf numFmtId="165" fontId="8" fillId="6" borderId="23" xfId="1" applyNumberFormat="1" applyFont="1" applyFill="1" applyBorder="1"/>
    <xf numFmtId="165" fontId="8" fillId="7" borderId="30" xfId="1" applyNumberFormat="1" applyFont="1" applyFill="1" applyBorder="1"/>
    <xf numFmtId="165" fontId="8" fillId="8" borderId="31" xfId="1" applyNumberFormat="1" applyFont="1" applyFill="1" applyBorder="1"/>
    <xf numFmtId="165" fontId="8" fillId="8" borderId="25" xfId="1" applyNumberFormat="1" applyFont="1" applyFill="1" applyBorder="1"/>
    <xf numFmtId="165" fontId="8" fillId="5" borderId="31" xfId="1" applyNumberFormat="1" applyFont="1" applyFill="1" applyBorder="1"/>
    <xf numFmtId="165" fontId="8" fillId="6" borderId="31" xfId="1" applyNumberFormat="1" applyFont="1" applyFill="1" applyBorder="1"/>
    <xf numFmtId="165" fontId="8" fillId="6" borderId="25" xfId="1" applyNumberFormat="1" applyFont="1" applyFill="1" applyBorder="1"/>
    <xf numFmtId="165" fontId="8" fillId="7" borderId="31" xfId="1" applyNumberFormat="1" applyFont="1" applyFill="1" applyBorder="1"/>
    <xf numFmtId="0" fontId="4" fillId="0" borderId="2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9" fontId="10" fillId="0" borderId="4" xfId="2" applyFont="1" applyBorder="1" applyAlignment="1">
      <alignment horizontal="center" vertical="center"/>
    </xf>
    <xf numFmtId="9" fontId="10" fillId="0" borderId="13" xfId="2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9" fontId="10" fillId="0" borderId="8" xfId="2" applyFont="1" applyBorder="1" applyAlignment="1">
      <alignment horizontal="center" vertical="center"/>
    </xf>
    <xf numFmtId="9" fontId="10" fillId="0" borderId="25" xfId="2" applyFont="1" applyBorder="1" applyAlignment="1">
      <alignment horizontal="center" vertical="center"/>
    </xf>
    <xf numFmtId="9" fontId="10" fillId="0" borderId="26" xfId="2" applyFont="1" applyBorder="1" applyAlignment="1">
      <alignment horizontal="center" vertical="center"/>
    </xf>
    <xf numFmtId="0" fontId="10" fillId="0" borderId="27" xfId="0" applyFont="1" applyBorder="1" applyAlignment="1">
      <alignment horizontal="center"/>
    </xf>
    <xf numFmtId="9" fontId="10" fillId="0" borderId="28" xfId="2" applyFont="1" applyBorder="1" applyAlignment="1">
      <alignment horizontal="center" vertical="center"/>
    </xf>
    <xf numFmtId="9" fontId="10" fillId="0" borderId="5" xfId="2" applyFont="1" applyBorder="1" applyAlignment="1">
      <alignment horizontal="center" vertical="center"/>
    </xf>
    <xf numFmtId="9" fontId="10" fillId="0" borderId="29" xfId="2" applyFont="1" applyBorder="1" applyAlignment="1">
      <alignment horizontal="center" vertic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9" fontId="10" fillId="0" borderId="46" xfId="2" applyFont="1" applyBorder="1" applyAlignment="1">
      <alignment horizontal="center"/>
    </xf>
    <xf numFmtId="9" fontId="10" fillId="0" borderId="41" xfId="2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9" fontId="10" fillId="0" borderId="3" xfId="2" applyFont="1" applyBorder="1" applyAlignment="1">
      <alignment horizontal="center"/>
    </xf>
    <xf numFmtId="9" fontId="10" fillId="0" borderId="1" xfId="2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9" fontId="10" fillId="0" borderId="47" xfId="2" applyFont="1" applyBorder="1" applyAlignment="1">
      <alignment horizontal="center"/>
    </xf>
    <xf numFmtId="9" fontId="10" fillId="0" borderId="39" xfId="2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51" xfId="0" applyFont="1" applyBorder="1"/>
    <xf numFmtId="0" fontId="10" fillId="0" borderId="49" xfId="0" applyFont="1" applyBorder="1"/>
    <xf numFmtId="0" fontId="10" fillId="0" borderId="50" xfId="0" applyFont="1" applyBorder="1"/>
    <xf numFmtId="0" fontId="10" fillId="0" borderId="51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0" fillId="3" borderId="52" xfId="0" applyFill="1" applyBorder="1" applyAlignment="1">
      <alignment horizontal="center"/>
    </xf>
    <xf numFmtId="0" fontId="10" fillId="3" borderId="53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3" borderId="32" xfId="0" applyFont="1" applyFill="1" applyBorder="1" applyAlignment="1">
      <alignment horizontal="center"/>
    </xf>
    <xf numFmtId="0" fontId="14" fillId="3" borderId="2" xfId="0" applyFont="1" applyFill="1" applyBorder="1"/>
    <xf numFmtId="0" fontId="10" fillId="3" borderId="51" xfId="0" applyFont="1" applyFill="1" applyBorder="1" applyAlignment="1">
      <alignment horizontal="center"/>
    </xf>
    <xf numFmtId="0" fontId="10" fillId="3" borderId="49" xfId="0" applyFont="1" applyFill="1" applyBorder="1" applyAlignment="1">
      <alignment horizontal="center"/>
    </xf>
    <xf numFmtId="0" fontId="10" fillId="3" borderId="57" xfId="0" applyFont="1" applyFill="1" applyBorder="1" applyAlignment="1">
      <alignment horizontal="center"/>
    </xf>
    <xf numFmtId="0" fontId="10" fillId="3" borderId="50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left"/>
    </xf>
    <xf numFmtId="0" fontId="8" fillId="3" borderId="54" xfId="0" applyFont="1" applyFill="1" applyBorder="1" applyAlignment="1">
      <alignment horizontal="left"/>
    </xf>
    <xf numFmtId="0" fontId="8" fillId="3" borderId="55" xfId="0" applyFont="1" applyFill="1" applyBorder="1" applyAlignment="1">
      <alignment horizontal="left"/>
    </xf>
    <xf numFmtId="0" fontId="8" fillId="3" borderId="56" xfId="0" applyFont="1" applyFill="1" applyBorder="1" applyAlignment="1">
      <alignment horizontal="left"/>
    </xf>
    <xf numFmtId="0" fontId="10" fillId="0" borderId="58" xfId="0" applyFont="1" applyBorder="1" applyAlignment="1">
      <alignment horizontal="center"/>
    </xf>
    <xf numFmtId="0" fontId="10" fillId="3" borderId="59" xfId="0" applyFont="1" applyFill="1" applyBorder="1" applyAlignment="1">
      <alignment horizontal="center"/>
    </xf>
    <xf numFmtId="0" fontId="10" fillId="3" borderId="60" xfId="0" applyFont="1" applyFill="1" applyBorder="1" applyAlignment="1">
      <alignment horizontal="center"/>
    </xf>
    <xf numFmtId="0" fontId="10" fillId="3" borderId="51" xfId="0" applyFont="1" applyFill="1" applyBorder="1"/>
    <xf numFmtId="0" fontId="10" fillId="3" borderId="49" xfId="0" applyFont="1" applyFill="1" applyBorder="1"/>
    <xf numFmtId="0" fontId="10" fillId="3" borderId="50" xfId="0" applyFont="1" applyFill="1" applyBorder="1"/>
    <xf numFmtId="0" fontId="10" fillId="0" borderId="48" xfId="0" applyFont="1" applyBorder="1" applyAlignment="1">
      <alignment horizontal="left"/>
    </xf>
    <xf numFmtId="0" fontId="10" fillId="0" borderId="49" xfId="0" applyFont="1" applyBorder="1" applyAlignment="1">
      <alignment horizontal="left"/>
    </xf>
    <xf numFmtId="0" fontId="10" fillId="0" borderId="50" xfId="0" applyFont="1" applyBorder="1" applyAlignment="1">
      <alignment horizontal="left"/>
    </xf>
    <xf numFmtId="0" fontId="10" fillId="0" borderId="35" xfId="0" applyFont="1" applyBorder="1" applyAlignment="1">
      <alignment wrapText="1"/>
    </xf>
    <xf numFmtId="0" fontId="10" fillId="0" borderId="36" xfId="0" applyFont="1" applyBorder="1" applyAlignment="1">
      <alignment wrapText="1"/>
    </xf>
    <xf numFmtId="0" fontId="10" fillId="0" borderId="37" xfId="0" applyFont="1" applyBorder="1" applyAlignment="1">
      <alignment wrapText="1"/>
    </xf>
    <xf numFmtId="1" fontId="8" fillId="5" borderId="24" xfId="0" applyNumberFormat="1" applyFont="1" applyFill="1" applyBorder="1" applyAlignment="1">
      <alignment horizontal="center"/>
    </xf>
    <xf numFmtId="1" fontId="8" fillId="5" borderId="26" xfId="0" applyNumberFormat="1" applyFont="1" applyFill="1" applyBorder="1" applyAlignment="1">
      <alignment horizontal="center"/>
    </xf>
    <xf numFmtId="1" fontId="8" fillId="8" borderId="24" xfId="0" applyNumberFormat="1" applyFont="1" applyFill="1" applyBorder="1" applyAlignment="1">
      <alignment horizontal="center"/>
    </xf>
    <xf numFmtId="1" fontId="8" fillId="8" borderId="26" xfId="0" applyNumberFormat="1" applyFont="1" applyFill="1" applyBorder="1" applyAlignment="1">
      <alignment horizontal="center"/>
    </xf>
    <xf numFmtId="1" fontId="8" fillId="6" borderId="24" xfId="0" applyNumberFormat="1" applyFont="1" applyFill="1" applyBorder="1" applyAlignment="1">
      <alignment horizontal="center"/>
    </xf>
    <xf numFmtId="1" fontId="8" fillId="6" borderId="26" xfId="0" applyNumberFormat="1" applyFont="1" applyFill="1" applyBorder="1" applyAlignment="1">
      <alignment horizontal="center"/>
    </xf>
    <xf numFmtId="1" fontId="8" fillId="7" borderId="24" xfId="0" applyNumberFormat="1" applyFont="1" applyFill="1" applyBorder="1" applyAlignment="1">
      <alignment horizontal="center"/>
    </xf>
    <xf numFmtId="1" fontId="8" fillId="7" borderId="26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8" fillId="7" borderId="9" xfId="0" applyFont="1" applyFill="1" applyBorder="1" applyAlignment="1">
      <alignment horizontal="center"/>
    </xf>
    <xf numFmtId="0" fontId="8" fillId="7" borderId="11" xfId="0" applyFont="1" applyFill="1" applyBorder="1" applyAlignment="1">
      <alignment horizontal="center"/>
    </xf>
    <xf numFmtId="0" fontId="8" fillId="6" borderId="27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8" borderId="9" xfId="0" applyFont="1" applyFill="1" applyBorder="1" applyAlignment="1">
      <alignment horizontal="center"/>
    </xf>
    <xf numFmtId="0" fontId="8" fillId="8" borderId="10" xfId="0" applyFont="1" applyFill="1" applyBorder="1" applyAlignment="1">
      <alignment horizontal="center"/>
    </xf>
    <xf numFmtId="0" fontId="8" fillId="8" borderId="11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9" fontId="8" fillId="8" borderId="32" xfId="2" applyFont="1" applyFill="1" applyBorder="1" applyAlignment="1">
      <alignment horizontal="center"/>
    </xf>
    <xf numFmtId="9" fontId="8" fillId="8" borderId="33" xfId="2" applyFont="1" applyFill="1" applyBorder="1" applyAlignment="1">
      <alignment horizontal="center"/>
    </xf>
    <xf numFmtId="9" fontId="8" fillId="8" borderId="34" xfId="2" applyFont="1" applyFill="1" applyBorder="1" applyAlignment="1">
      <alignment horizontal="center"/>
    </xf>
    <xf numFmtId="9" fontId="8" fillId="5" borderId="32" xfId="2" applyFont="1" applyFill="1" applyBorder="1" applyAlignment="1">
      <alignment horizontal="center"/>
    </xf>
    <xf numFmtId="9" fontId="8" fillId="5" borderId="34" xfId="2" applyFont="1" applyFill="1" applyBorder="1" applyAlignment="1">
      <alignment horizontal="center"/>
    </xf>
    <xf numFmtId="9" fontId="8" fillId="6" borderId="32" xfId="2" applyFont="1" applyFill="1" applyBorder="1" applyAlignment="1">
      <alignment horizontal="center"/>
    </xf>
    <xf numFmtId="9" fontId="8" fillId="6" borderId="33" xfId="2" applyFont="1" applyFill="1" applyBorder="1" applyAlignment="1">
      <alignment horizontal="center"/>
    </xf>
    <xf numFmtId="9" fontId="8" fillId="6" borderId="34" xfId="2" applyFont="1" applyFill="1" applyBorder="1" applyAlignment="1">
      <alignment horizontal="center"/>
    </xf>
    <xf numFmtId="9" fontId="8" fillId="7" borderId="32" xfId="2" applyFont="1" applyFill="1" applyBorder="1" applyAlignment="1">
      <alignment horizontal="center"/>
    </xf>
    <xf numFmtId="9" fontId="8" fillId="7" borderId="34" xfId="2" applyFont="1" applyFill="1" applyBorder="1" applyAlignment="1">
      <alignment horizontal="center"/>
    </xf>
    <xf numFmtId="9" fontId="15" fillId="4" borderId="32" xfId="0" applyNumberFormat="1" applyFont="1" applyFill="1" applyBorder="1" applyAlignment="1">
      <alignment horizontal="center"/>
    </xf>
    <xf numFmtId="0" fontId="15" fillId="4" borderId="33" xfId="0" applyFont="1" applyFill="1" applyBorder="1" applyAlignment="1">
      <alignment horizontal="center"/>
    </xf>
    <xf numFmtId="0" fontId="15" fillId="4" borderId="3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view3D>
      <c:depthPercent val="100"/>
      <c:rAngAx val="1"/>
    </c:view3D>
    <c:plotArea>
      <c:layout>
        <c:manualLayout>
          <c:layoutTarget val="inner"/>
          <c:xMode val="edge"/>
          <c:yMode val="edge"/>
          <c:x val="5.0824175824175817E-2"/>
          <c:y val="3.6585365853658555E-2"/>
          <c:w val="0.84249826204156941"/>
          <c:h val="0.8585365853658532"/>
        </c:manualLayout>
      </c:layout>
      <c:bar3DChart>
        <c:barDir val="col"/>
        <c:grouping val="stacked"/>
        <c:ser>
          <c:idx val="0"/>
          <c:order val="0"/>
          <c:tx>
            <c:strRef>
              <c:f>'Resultados encuesta'!$B$78</c:f>
              <c:strCache>
                <c:ptCount val="1"/>
                <c:pt idx="0">
                  <c:v>Muy Buena</c:v>
                </c:pt>
              </c:strCache>
            </c:strRef>
          </c:tx>
          <c:spPr>
            <a:solidFill>
              <a:srgbClr val="008000"/>
            </a:solidFill>
          </c:spPr>
          <c:cat>
            <c:strRef>
              <c:f>'Resultados encuesta'!$H$79:$H$82</c:f>
              <c:strCache>
                <c:ptCount val="4"/>
                <c:pt idx="0">
                  <c:v>M. Canosa</c:v>
                </c:pt>
                <c:pt idx="1">
                  <c:v>D. Pons</c:v>
                </c:pt>
                <c:pt idx="2">
                  <c:v>Grupos</c:v>
                </c:pt>
                <c:pt idx="3">
                  <c:v>Conclusiones</c:v>
                </c:pt>
              </c:strCache>
            </c:strRef>
          </c:cat>
          <c:val>
            <c:numRef>
              <c:f>'Resultados encuesta'!$B$79:$B$82</c:f>
              <c:numCache>
                <c:formatCode>0%</c:formatCode>
                <c:ptCount val="4"/>
                <c:pt idx="0">
                  <c:v>0.5</c:v>
                </c:pt>
                <c:pt idx="1">
                  <c:v>0.56521739130434778</c:v>
                </c:pt>
                <c:pt idx="2">
                  <c:v>0.52380952380952384</c:v>
                </c:pt>
                <c:pt idx="3">
                  <c:v>0.40909090909090912</c:v>
                </c:pt>
              </c:numCache>
            </c:numRef>
          </c:val>
        </c:ser>
        <c:ser>
          <c:idx val="1"/>
          <c:order val="1"/>
          <c:tx>
            <c:strRef>
              <c:f>'Resultados encuesta'!$C$78</c:f>
              <c:strCache>
                <c:ptCount val="1"/>
                <c:pt idx="0">
                  <c:v>Buena</c:v>
                </c:pt>
              </c:strCache>
            </c:strRef>
          </c:tx>
          <c:spPr>
            <a:solidFill>
              <a:srgbClr val="33CC33"/>
            </a:solidFill>
          </c:spPr>
          <c:cat>
            <c:strRef>
              <c:f>'Resultados encuesta'!$H$79:$H$82</c:f>
              <c:strCache>
                <c:ptCount val="4"/>
                <c:pt idx="0">
                  <c:v>M. Canosa</c:v>
                </c:pt>
                <c:pt idx="1">
                  <c:v>D. Pons</c:v>
                </c:pt>
                <c:pt idx="2">
                  <c:v>Grupos</c:v>
                </c:pt>
                <c:pt idx="3">
                  <c:v>Conclusiones</c:v>
                </c:pt>
              </c:strCache>
            </c:strRef>
          </c:cat>
          <c:val>
            <c:numRef>
              <c:f>'Resultados encuesta'!$C$79:$C$82</c:f>
              <c:numCache>
                <c:formatCode>0%</c:formatCode>
                <c:ptCount val="4"/>
                <c:pt idx="0">
                  <c:v>0.45454545454545453</c:v>
                </c:pt>
                <c:pt idx="1">
                  <c:v>0.39130434782608697</c:v>
                </c:pt>
                <c:pt idx="2">
                  <c:v>0.42857142857142855</c:v>
                </c:pt>
                <c:pt idx="3">
                  <c:v>0.5</c:v>
                </c:pt>
              </c:numCache>
            </c:numRef>
          </c:val>
        </c:ser>
        <c:ser>
          <c:idx val="2"/>
          <c:order val="2"/>
          <c:tx>
            <c:strRef>
              <c:f>'Resultados encuesta'!$D$78</c:f>
              <c:strCache>
                <c:ptCount val="1"/>
                <c:pt idx="0">
                  <c:v>Regular</c:v>
                </c:pt>
              </c:strCache>
            </c:strRef>
          </c:tx>
          <c:spPr>
            <a:solidFill>
              <a:srgbClr val="FFFF00"/>
            </a:solidFill>
          </c:spPr>
          <c:cat>
            <c:strRef>
              <c:f>'Resultados encuesta'!$H$79:$H$82</c:f>
              <c:strCache>
                <c:ptCount val="4"/>
                <c:pt idx="0">
                  <c:v>M. Canosa</c:v>
                </c:pt>
                <c:pt idx="1">
                  <c:v>D. Pons</c:v>
                </c:pt>
                <c:pt idx="2">
                  <c:v>Grupos</c:v>
                </c:pt>
                <c:pt idx="3">
                  <c:v>Conclusiones</c:v>
                </c:pt>
              </c:strCache>
            </c:strRef>
          </c:cat>
          <c:val>
            <c:numRef>
              <c:f>'Resultados encuesta'!$D$79:$D$82</c:f>
              <c:numCache>
                <c:formatCode>0%</c:formatCode>
                <c:ptCount val="4"/>
                <c:pt idx="0">
                  <c:v>4.5454545454545456E-2</c:v>
                </c:pt>
                <c:pt idx="1">
                  <c:v>4.3478260869565216E-2</c:v>
                </c:pt>
                <c:pt idx="3">
                  <c:v>9.0909090909090912E-2</c:v>
                </c:pt>
              </c:numCache>
            </c:numRef>
          </c:val>
        </c:ser>
        <c:ser>
          <c:idx val="3"/>
          <c:order val="3"/>
          <c:tx>
            <c:strRef>
              <c:f>'Resultados encuesta'!$E$78</c:f>
              <c:strCache>
                <c:ptCount val="1"/>
                <c:pt idx="0">
                  <c:v>Mala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'Resultados encuesta'!$H$79:$H$82</c:f>
              <c:strCache>
                <c:ptCount val="4"/>
                <c:pt idx="0">
                  <c:v>M. Canosa</c:v>
                </c:pt>
                <c:pt idx="1">
                  <c:v>D. Pons</c:v>
                </c:pt>
                <c:pt idx="2">
                  <c:v>Grupos</c:v>
                </c:pt>
                <c:pt idx="3">
                  <c:v>Conclusiones</c:v>
                </c:pt>
              </c:strCache>
            </c:strRef>
          </c:cat>
          <c:val>
            <c:numRef>
              <c:f>'Resultados encuesta'!$E$79:$E$82</c:f>
              <c:numCache>
                <c:formatCode>General</c:formatCode>
                <c:ptCount val="4"/>
                <c:pt idx="2" formatCode="0%">
                  <c:v>4.7619047619047616E-2</c:v>
                </c:pt>
              </c:numCache>
            </c:numRef>
          </c:val>
        </c:ser>
        <c:ser>
          <c:idx val="4"/>
          <c:order val="4"/>
          <c:tx>
            <c:strRef>
              <c:f>'Resultados encuesta'!$F$78</c:f>
              <c:strCache>
                <c:ptCount val="1"/>
              </c:strCache>
            </c:strRef>
          </c:tx>
          <c:cat>
            <c:strRef>
              <c:f>'Resultados encuesta'!$H$79:$H$82</c:f>
              <c:strCache>
                <c:ptCount val="4"/>
                <c:pt idx="0">
                  <c:v>M. Canosa</c:v>
                </c:pt>
                <c:pt idx="1">
                  <c:v>D. Pons</c:v>
                </c:pt>
                <c:pt idx="2">
                  <c:v>Grupos</c:v>
                </c:pt>
                <c:pt idx="3">
                  <c:v>Conclusiones</c:v>
                </c:pt>
              </c:strCache>
            </c:strRef>
          </c:cat>
          <c:val>
            <c:numRef>
              <c:f>'Resultados encuesta'!$F$79:$F$82</c:f>
              <c:numCache>
                <c:formatCode>General</c:formatCode>
                <c:ptCount val="4"/>
              </c:numCache>
            </c:numRef>
          </c:val>
        </c:ser>
        <c:shape val="box"/>
        <c:axId val="44827392"/>
        <c:axId val="44828928"/>
        <c:axId val="0"/>
      </c:bar3DChart>
      <c:catAx>
        <c:axId val="4482739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44828928"/>
        <c:crosses val="autoZero"/>
        <c:auto val="1"/>
        <c:lblAlgn val="ctr"/>
        <c:lblOffset val="100"/>
      </c:catAx>
      <c:valAx>
        <c:axId val="44828928"/>
        <c:scaling>
          <c:orientation val="minMax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sz="1050" b="1"/>
            </a:pPr>
            <a:endParaRPr lang="es-AR"/>
          </a:p>
        </c:txPr>
        <c:crossAx val="448273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589274313683761"/>
          <c:y val="0.30243902439024395"/>
          <c:w val="0.13623976732638143"/>
          <c:h val="0.4"/>
        </c:manualLayout>
      </c:layout>
      <c:txPr>
        <a:bodyPr/>
        <a:lstStyle/>
        <a:p>
          <a:pPr>
            <a:defRPr sz="1050" b="1"/>
          </a:pPr>
          <a:endParaRPr lang="es-AR"/>
        </a:p>
      </c:txPr>
    </c:legend>
    <c:plotVisOnly val="1"/>
    <c:dispBlanksAs val="gap"/>
  </c:chart>
  <c:spPr>
    <a:ln w="19050">
      <a:solidFill>
        <a:schemeClr val="tx1"/>
      </a:solidFill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view3D>
      <c:rotX val="12"/>
      <c:rotY val="21"/>
      <c:depthPercent val="100"/>
      <c:rAngAx val="1"/>
    </c:view3D>
    <c:plotArea>
      <c:layout>
        <c:manualLayout>
          <c:layoutTarget val="inner"/>
          <c:xMode val="edge"/>
          <c:yMode val="edge"/>
          <c:x val="3.5904255319148939E-2"/>
          <c:y val="5.1546456621567698E-2"/>
          <c:w val="0.7965425531914897"/>
          <c:h val="0.82216598311400502"/>
        </c:manualLayout>
      </c:layout>
      <c:bar3DChart>
        <c:barDir val="col"/>
        <c:grouping val="stacked"/>
        <c:ser>
          <c:idx val="1"/>
          <c:order val="0"/>
          <c:tx>
            <c:strRef>
              <c:f>'Resultados encuesta'!$B$45</c:f>
              <c:strCache>
                <c:ptCount val="1"/>
                <c:pt idx="0">
                  <c:v>Muy Buena</c:v>
                </c:pt>
              </c:strCache>
            </c:strRef>
          </c:tx>
          <c:spPr>
            <a:solidFill>
              <a:srgbClr val="008000"/>
            </a:solidFill>
          </c:spPr>
          <c:cat>
            <c:strRef>
              <c:f>'Resultados encuesta'!$A$46:$A$51</c:f>
              <c:strCache>
                <c:ptCount val="6"/>
                <c:pt idx="0">
                  <c:v>Organización</c:v>
                </c:pt>
                <c:pt idx="1">
                  <c:v>Temario</c:v>
                </c:pt>
                <c:pt idx="2">
                  <c:v>Manejo de los tiempos</c:v>
                </c:pt>
                <c:pt idx="3">
                  <c:v>Lugar</c:v>
                </c:pt>
                <c:pt idx="4">
                  <c:v>Atencion </c:v>
                </c:pt>
                <c:pt idx="5">
                  <c:v>Almuerzo y coffee break</c:v>
                </c:pt>
              </c:strCache>
            </c:strRef>
          </c:cat>
          <c:val>
            <c:numRef>
              <c:f>'Resultados encuesta'!$B$46:$B$51</c:f>
              <c:numCache>
                <c:formatCode>0%</c:formatCode>
                <c:ptCount val="6"/>
                <c:pt idx="0">
                  <c:v>0.91304347826086951</c:v>
                </c:pt>
                <c:pt idx="1">
                  <c:v>0.82608695652173914</c:v>
                </c:pt>
                <c:pt idx="2">
                  <c:v>0.65217391304347827</c:v>
                </c:pt>
                <c:pt idx="3">
                  <c:v>0.86956521739130432</c:v>
                </c:pt>
                <c:pt idx="4">
                  <c:v>0.73913043478260865</c:v>
                </c:pt>
                <c:pt idx="5">
                  <c:v>0.6</c:v>
                </c:pt>
              </c:numCache>
            </c:numRef>
          </c:val>
        </c:ser>
        <c:ser>
          <c:idx val="2"/>
          <c:order val="1"/>
          <c:tx>
            <c:strRef>
              <c:f>'Resultados encuesta'!$C$45</c:f>
              <c:strCache>
                <c:ptCount val="1"/>
                <c:pt idx="0">
                  <c:v>Buena</c:v>
                </c:pt>
              </c:strCache>
            </c:strRef>
          </c:tx>
          <c:spPr>
            <a:solidFill>
              <a:srgbClr val="92D050"/>
            </a:solidFill>
          </c:spPr>
          <c:cat>
            <c:strRef>
              <c:f>'Resultados encuesta'!$A$46:$A$51</c:f>
              <c:strCache>
                <c:ptCount val="6"/>
                <c:pt idx="0">
                  <c:v>Organización</c:v>
                </c:pt>
                <c:pt idx="1">
                  <c:v>Temario</c:v>
                </c:pt>
                <c:pt idx="2">
                  <c:v>Manejo de los tiempos</c:v>
                </c:pt>
                <c:pt idx="3">
                  <c:v>Lugar</c:v>
                </c:pt>
                <c:pt idx="4">
                  <c:v>Atencion </c:v>
                </c:pt>
                <c:pt idx="5">
                  <c:v>Almuerzo y coffee break</c:v>
                </c:pt>
              </c:strCache>
            </c:strRef>
          </c:cat>
          <c:val>
            <c:numRef>
              <c:f>'Resultados encuesta'!$C$46:$C$51</c:f>
              <c:numCache>
                <c:formatCode>0%</c:formatCode>
                <c:ptCount val="6"/>
                <c:pt idx="0">
                  <c:v>8.6956521739130432E-2</c:v>
                </c:pt>
                <c:pt idx="1">
                  <c:v>0.17391304347826086</c:v>
                </c:pt>
                <c:pt idx="2">
                  <c:v>0.34782608695652173</c:v>
                </c:pt>
                <c:pt idx="3">
                  <c:v>0.13043478260869565</c:v>
                </c:pt>
                <c:pt idx="4">
                  <c:v>0.2608695652173913</c:v>
                </c:pt>
                <c:pt idx="5">
                  <c:v>0.35</c:v>
                </c:pt>
              </c:numCache>
            </c:numRef>
          </c:val>
        </c:ser>
        <c:ser>
          <c:idx val="3"/>
          <c:order val="2"/>
          <c:tx>
            <c:strRef>
              <c:f>'Resultados encuesta'!$D$45</c:f>
              <c:strCache>
                <c:ptCount val="1"/>
                <c:pt idx="0">
                  <c:v>Regular </c:v>
                </c:pt>
              </c:strCache>
            </c:strRef>
          </c:tx>
          <c:spPr>
            <a:solidFill>
              <a:srgbClr val="FFFF00"/>
            </a:solidFill>
          </c:spPr>
          <c:cat>
            <c:strRef>
              <c:f>'Resultados encuesta'!$A$46:$A$51</c:f>
              <c:strCache>
                <c:ptCount val="6"/>
                <c:pt idx="0">
                  <c:v>Organización</c:v>
                </c:pt>
                <c:pt idx="1">
                  <c:v>Temario</c:v>
                </c:pt>
                <c:pt idx="2">
                  <c:v>Manejo de los tiempos</c:v>
                </c:pt>
                <c:pt idx="3">
                  <c:v>Lugar</c:v>
                </c:pt>
                <c:pt idx="4">
                  <c:v>Atencion </c:v>
                </c:pt>
                <c:pt idx="5">
                  <c:v>Almuerzo y coffee break</c:v>
                </c:pt>
              </c:strCache>
            </c:strRef>
          </c:cat>
          <c:val>
            <c:numRef>
              <c:f>'Resultados encuesta'!$D$46:$D$51</c:f>
              <c:numCache>
                <c:formatCode>General</c:formatCode>
                <c:ptCount val="6"/>
                <c:pt idx="5" formatCode="0%">
                  <c:v>0.05</c:v>
                </c:pt>
              </c:numCache>
            </c:numRef>
          </c:val>
        </c:ser>
        <c:ser>
          <c:idx val="4"/>
          <c:order val="3"/>
          <c:tx>
            <c:strRef>
              <c:f>'Resultados encuesta'!$E$45</c:f>
              <c:strCache>
                <c:ptCount val="1"/>
                <c:pt idx="0">
                  <c:v>Mala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'Resultados encuesta'!$A$46:$A$51</c:f>
              <c:strCache>
                <c:ptCount val="6"/>
                <c:pt idx="0">
                  <c:v>Organización</c:v>
                </c:pt>
                <c:pt idx="1">
                  <c:v>Temario</c:v>
                </c:pt>
                <c:pt idx="2">
                  <c:v>Manejo de los tiempos</c:v>
                </c:pt>
                <c:pt idx="3">
                  <c:v>Lugar</c:v>
                </c:pt>
                <c:pt idx="4">
                  <c:v>Atencion </c:v>
                </c:pt>
                <c:pt idx="5">
                  <c:v>Almuerzo y coffee break</c:v>
                </c:pt>
              </c:strCache>
            </c:strRef>
          </c:cat>
          <c:val>
            <c:numRef>
              <c:f>'Resultados encuesta'!$E$46:$E$51</c:f>
              <c:numCache>
                <c:formatCode>General</c:formatCode>
                <c:ptCount val="6"/>
              </c:numCache>
            </c:numRef>
          </c:val>
        </c:ser>
        <c:ser>
          <c:idx val="5"/>
          <c:order val="4"/>
          <c:tx>
            <c:strRef>
              <c:f>'Resultados encuesta'!$F$45</c:f>
              <c:strCache>
                <c:ptCount val="1"/>
              </c:strCache>
            </c:strRef>
          </c:tx>
          <c:cat>
            <c:strRef>
              <c:f>'Resultados encuesta'!$A$46:$A$51</c:f>
              <c:strCache>
                <c:ptCount val="6"/>
                <c:pt idx="0">
                  <c:v>Organización</c:v>
                </c:pt>
                <c:pt idx="1">
                  <c:v>Temario</c:v>
                </c:pt>
                <c:pt idx="2">
                  <c:v>Manejo de los tiempos</c:v>
                </c:pt>
                <c:pt idx="3">
                  <c:v>Lugar</c:v>
                </c:pt>
                <c:pt idx="4">
                  <c:v>Atencion </c:v>
                </c:pt>
                <c:pt idx="5">
                  <c:v>Almuerzo y coffee break</c:v>
                </c:pt>
              </c:strCache>
            </c:strRef>
          </c:cat>
          <c:val>
            <c:numRef>
              <c:f>'Resultados encuesta'!$F$46:$F$51</c:f>
              <c:numCache>
                <c:formatCode>General</c:formatCode>
                <c:ptCount val="6"/>
              </c:numCache>
            </c:numRef>
          </c:val>
        </c:ser>
        <c:shape val="box"/>
        <c:axId val="72348800"/>
        <c:axId val="73822976"/>
        <c:axId val="0"/>
      </c:bar3DChart>
      <c:catAx>
        <c:axId val="7234880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100" b="1"/>
            </a:pPr>
            <a:endParaRPr lang="es-AR"/>
          </a:p>
        </c:txPr>
        <c:crossAx val="73822976"/>
        <c:crosses val="autoZero"/>
        <c:auto val="1"/>
        <c:lblAlgn val="ctr"/>
        <c:lblOffset val="100"/>
      </c:catAx>
      <c:valAx>
        <c:axId val="73822976"/>
        <c:scaling>
          <c:orientation val="minMax"/>
        </c:scaling>
        <c:axPos val="l"/>
        <c:majorGridlines/>
        <c:numFmt formatCode="0%" sourceLinked="1"/>
        <c:tickLblPos val="nextTo"/>
        <c:txPr>
          <a:bodyPr/>
          <a:lstStyle/>
          <a:p>
            <a:pPr>
              <a:defRPr sz="1050" b="1"/>
            </a:pPr>
            <a:endParaRPr lang="es-AR"/>
          </a:p>
        </c:txPr>
        <c:crossAx val="72348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6968081496409322"/>
          <c:y val="6.7010309278350513E-2"/>
          <c:w val="0.10239364538535595"/>
          <c:h val="0.86855778336986222"/>
        </c:manualLayout>
      </c:layout>
      <c:txPr>
        <a:bodyPr/>
        <a:lstStyle/>
        <a:p>
          <a:pPr>
            <a:defRPr sz="1100"/>
          </a:pPr>
          <a:endParaRPr lang="es-AR"/>
        </a:p>
      </c:txPr>
    </c:legend>
    <c:plotVisOnly val="1"/>
    <c:dispBlanksAs val="gap"/>
  </c:chart>
  <c:spPr>
    <a:ln w="19050">
      <a:solidFill>
        <a:schemeClr val="tx1"/>
      </a:solidFill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view3D>
      <c:perspective val="30"/>
    </c:view3D>
    <c:plotArea>
      <c:layout>
        <c:manualLayout>
          <c:layoutTarget val="inner"/>
          <c:xMode val="edge"/>
          <c:yMode val="edge"/>
          <c:x val="9.2975300409289127E-2"/>
          <c:y val="0.30097182497669217"/>
          <c:w val="0.81405040802799755"/>
          <c:h val="0.50485596447703152"/>
        </c:manualLayout>
      </c:layout>
      <c:pie3DChart>
        <c:varyColors val="1"/>
        <c:ser>
          <c:idx val="0"/>
          <c:order val="0"/>
          <c:dPt>
            <c:idx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Lbls>
            <c:dLbl>
              <c:idx val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AR"/>
                </a:p>
              </c:txPr>
            </c:dLbl>
            <c:dLbl>
              <c:idx val="2"/>
              <c:delete val="1"/>
            </c:dLbl>
            <c:dLbl>
              <c:idx val="3"/>
              <c:delete val="1"/>
            </c:dLbl>
            <c:spPr>
              <a:noFill/>
              <a:ln w="25400">
                <a:noFill/>
              </a:ln>
            </c:spPr>
            <c:showPercent val="1"/>
          </c:dLbls>
          <c:cat>
            <c:strRef>
              <c:f>'Resultados encuesta'!$A$31:$A$34</c:f>
              <c:strCache>
                <c:ptCount val="4"/>
                <c:pt idx="0">
                  <c:v>Muy útil</c:v>
                </c:pt>
                <c:pt idx="1">
                  <c:v>Útil</c:v>
                </c:pt>
                <c:pt idx="2">
                  <c:v>Poco útil</c:v>
                </c:pt>
                <c:pt idx="3">
                  <c:v>inútil</c:v>
                </c:pt>
              </c:strCache>
            </c:strRef>
          </c:cat>
          <c:val>
            <c:numRef>
              <c:f>'Resultados encuesta'!$B$31:$B$34</c:f>
              <c:numCache>
                <c:formatCode>General</c:formatCode>
                <c:ptCount val="4"/>
                <c:pt idx="0">
                  <c:v>16</c:v>
                </c:pt>
                <c:pt idx="1">
                  <c:v>7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889336016096594"/>
          <c:y val="2.555910543130992E-2"/>
          <c:w val="0.69818913480885314"/>
          <c:h val="7.6677316293929709E-2"/>
        </c:manualLayout>
      </c:layout>
    </c:legend>
    <c:plotVisOnly val="1"/>
    <c:dispBlanksAs val="zero"/>
  </c:chart>
  <c:spPr>
    <a:noFill/>
    <a:ln w="19050">
      <a:solidFill>
        <a:schemeClr val="tx1"/>
      </a:solidFill>
    </a:ln>
  </c:spPr>
  <c:txPr>
    <a:bodyPr/>
    <a:lstStyle/>
    <a:p>
      <a:pPr>
        <a:defRPr b="1"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view3D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2"/>
              <c:layout>
                <c:manualLayout>
                  <c:x val="-2.3627458938766638E-2"/>
                  <c:y val="9.45461042951095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AR"/>
                </a:p>
              </c:txPr>
              <c:dLblPos val="bestFit"/>
              <c:showPercent val="1"/>
            </c:dLbl>
            <c:dLbl>
              <c:idx val="3"/>
              <c:layout>
                <c:manualLayout>
                  <c:x val="-2.7737316340612092E-2"/>
                  <c:y val="-6.2006754870515607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AR"/>
                </a:p>
              </c:txPr>
              <c:dLblPos val="bestFit"/>
              <c:showPercent val="1"/>
            </c:dLbl>
            <c:dLbl>
              <c:idx val="6"/>
              <c:layout>
                <c:manualLayout>
                  <c:x val="6.6509943988960096E-2"/>
                  <c:y val="4.571944171467139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AR"/>
                </a:p>
              </c:txPr>
              <c:dLblPos val="bestFit"/>
              <c:showPercent val="1"/>
            </c:dLbl>
            <c:dLbl>
              <c:idx val="7"/>
              <c:layout>
                <c:manualLayout>
                  <c:x val="1.4256568444408381E-2"/>
                  <c:y val="-5.129251094168333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AR"/>
                </a:p>
              </c:txPr>
              <c:dLblPos val="bestFit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showPercent val="1"/>
          </c:dLbls>
          <c:cat>
            <c:numRef>
              <c:f>'Resultados encuesta'!#REF!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'Resultados encuesta'!#REF!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zero"/>
  </c:chart>
  <c:printSettings>
    <c:headerFooter/>
    <c:pageMargins b="1" l="0.75000000000000033" r="0.75000000000000033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view3D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2"/>
              <c:layout>
                <c:manualLayout>
                  <c:x val="-3.0128419514571035E-2"/>
                  <c:y val="0.1251882539072860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AR"/>
                </a:p>
              </c:txPr>
              <c:dLblPos val="bestFit"/>
              <c:showPercent val="1"/>
            </c:dLbl>
            <c:dLbl>
              <c:idx val="3"/>
              <c:layout>
                <c:manualLayout>
                  <c:x val="-1.2649078658982097E-2"/>
                  <c:y val="0.1025224285988642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AR"/>
                </a:p>
              </c:txPr>
              <c:dLblPos val="bestFit"/>
              <c:showPercent val="1"/>
            </c:dLbl>
            <c:dLbl>
              <c:idx val="6"/>
              <c:layout>
                <c:manualLayout>
                  <c:x val="-2.6906945910111914E-4"/>
                  <c:y val="-1.61518834535926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AR"/>
                </a:p>
              </c:txPr>
              <c:dLblPos val="bestFit"/>
              <c:showPercent val="1"/>
            </c:dLbl>
            <c:dLbl>
              <c:idx val="7"/>
              <c:layout>
                <c:manualLayout>
                  <c:x val="3.3337337987390789E-2"/>
                  <c:y val="2.32701400129862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AR"/>
                </a:p>
              </c:txPr>
              <c:dLblPos val="bestFit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showPercent val="1"/>
          </c:dLbls>
          <c:cat>
            <c:numRef>
              <c:f>'Resultados encuesta'!#REF!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'Resultados encuesta'!#REF!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zero"/>
  </c:chart>
  <c:printSettings>
    <c:headerFooter/>
    <c:pageMargins b="1" l="0.75000000000000033" r="0.75000000000000033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view3D>
      <c:perspective val="30"/>
    </c:view3D>
    <c:plotArea>
      <c:layout>
        <c:manualLayout>
          <c:layoutTarget val="inner"/>
          <c:xMode val="edge"/>
          <c:yMode val="edge"/>
          <c:x val="0.19323943940969646"/>
          <c:y val="0.17801338390373861"/>
          <c:w val="0.59408646560689349"/>
          <c:h val="0.56443680664214413"/>
        </c:manualLayout>
      </c:layout>
      <c:pie3DChart>
        <c:varyColors val="1"/>
        <c:ser>
          <c:idx val="0"/>
          <c:order val="0"/>
          <c:dPt>
            <c:idx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rgbClr val="FF00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9.3654236616649376E-3"/>
                  <c:y val="-2.9113094893454049E-2"/>
                </c:manualLayout>
              </c:layout>
              <c:showPercent val="1"/>
            </c:dLbl>
            <c:dLbl>
              <c:idx val="1"/>
              <c:layout>
                <c:manualLayout>
                  <c:x val="6.4447481800624012E-2"/>
                  <c:y val="4.9343814810190083E-3"/>
                </c:manualLayout>
              </c:layout>
              <c:showPercent val="1"/>
            </c:dLbl>
            <c:dLbl>
              <c:idx val="2"/>
              <c:layout>
                <c:manualLayout>
                  <c:x val="-1.4096434338493259E-2"/>
                  <c:y val="3.6299407018567161E-2"/>
                </c:manualLayout>
              </c:layout>
              <c:dLblPos val="bestFit"/>
              <c:showPercent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1.8670826524042984E-2"/>
                  <c:y val="-3.6644941482916457E-2"/>
                </c:manualLayout>
              </c:layout>
              <c:showPercent val="1"/>
            </c:dLbl>
            <c:dLbl>
              <c:idx val="6"/>
              <c:layout>
                <c:manualLayout>
                  <c:x val="3.1795033636827459E-2"/>
                  <c:y val="-3.096685136580147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/>
                  </a:pPr>
                  <a:endParaRPr lang="es-AR"/>
                </a:p>
              </c:txPr>
              <c:dLblPos val="bestFit"/>
              <c:showPercent val="1"/>
            </c:dLbl>
            <c:dLbl>
              <c:idx val="7"/>
              <c:layout>
                <c:manualLayout>
                  <c:x val="3.3337337987390789E-2"/>
                  <c:y val="2.32701400129862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/>
                  </a:pPr>
                  <a:endParaRPr lang="es-AR"/>
                </a:p>
              </c:txPr>
              <c:dLblPos val="bestFit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Percent val="1"/>
          </c:dLbls>
          <c:cat>
            <c:strRef>
              <c:f>'Resultados encuesta'!$A$8:$A$12</c:f>
              <c:strCache>
                <c:ptCount val="5"/>
                <c:pt idx="0">
                  <c:v>Administrador</c:v>
                </c:pt>
                <c:pt idx="1">
                  <c:v>Gerente/Encargado</c:v>
                </c:pt>
                <c:pt idx="2">
                  <c:v>Asesor CREA</c:v>
                </c:pt>
                <c:pt idx="3">
                  <c:v>Disertante</c:v>
                </c:pt>
                <c:pt idx="4">
                  <c:v>INTA</c:v>
                </c:pt>
              </c:strCache>
            </c:strRef>
          </c:cat>
          <c:val>
            <c:numRef>
              <c:f>'Resultados encuesta'!$B$8:$B$12</c:f>
              <c:numCache>
                <c:formatCode>General</c:formatCode>
                <c:ptCount val="5"/>
                <c:pt idx="0">
                  <c:v>14</c:v>
                </c:pt>
                <c:pt idx="1">
                  <c:v>9</c:v>
                </c:pt>
                <c:pt idx="2">
                  <c:v>10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ln w="19050">
      <a:solidFill>
        <a:schemeClr val="tx1"/>
      </a:solidFill>
    </a:ln>
  </c:spPr>
  <c:printSettings>
    <c:headerFooter alignWithMargins="0"/>
    <c:pageMargins b="1" l="0.75000000000000033" r="0.75000000000000033" t="1" header="0" footer="0"/>
    <c:pageSetup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83</xdr:row>
      <xdr:rowOff>9525</xdr:rowOff>
    </xdr:from>
    <xdr:to>
      <xdr:col>7</xdr:col>
      <xdr:colOff>47625</xdr:colOff>
      <xdr:row>103</xdr:row>
      <xdr:rowOff>104775</xdr:rowOff>
    </xdr:to>
    <xdr:graphicFrame macro="">
      <xdr:nvGraphicFramePr>
        <xdr:cNvPr id="1446" name="2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52</xdr:row>
      <xdr:rowOff>85725</xdr:rowOff>
    </xdr:from>
    <xdr:to>
      <xdr:col>7</xdr:col>
      <xdr:colOff>123825</xdr:colOff>
      <xdr:row>71</xdr:row>
      <xdr:rowOff>161925</xdr:rowOff>
    </xdr:to>
    <xdr:graphicFrame macro="">
      <xdr:nvGraphicFramePr>
        <xdr:cNvPr id="1447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28</xdr:row>
      <xdr:rowOff>0</xdr:rowOff>
    </xdr:from>
    <xdr:to>
      <xdr:col>8</xdr:col>
      <xdr:colOff>581025</xdr:colOff>
      <xdr:row>40</xdr:row>
      <xdr:rowOff>104775</xdr:rowOff>
    </xdr:to>
    <xdr:graphicFrame macro="">
      <xdr:nvGraphicFramePr>
        <xdr:cNvPr id="1448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714375</xdr:colOff>
      <xdr:row>0</xdr:row>
      <xdr:rowOff>0</xdr:rowOff>
    </xdr:from>
    <xdr:to>
      <xdr:col>8</xdr:col>
      <xdr:colOff>571500</xdr:colOff>
      <xdr:row>0</xdr:row>
      <xdr:rowOff>0</xdr:rowOff>
    </xdr:to>
    <xdr:graphicFrame macro="">
      <xdr:nvGraphicFramePr>
        <xdr:cNvPr id="144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9525</xdr:colOff>
      <xdr:row>0</xdr:row>
      <xdr:rowOff>0</xdr:rowOff>
    </xdr:from>
    <xdr:to>
      <xdr:col>8</xdr:col>
      <xdr:colOff>609600</xdr:colOff>
      <xdr:row>0</xdr:row>
      <xdr:rowOff>0</xdr:rowOff>
    </xdr:to>
    <xdr:graphicFrame macro="">
      <xdr:nvGraphicFramePr>
        <xdr:cNvPr id="145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142875</xdr:colOff>
      <xdr:row>4</xdr:row>
      <xdr:rowOff>152399</xdr:rowOff>
    </xdr:from>
    <xdr:to>
      <xdr:col>9</xdr:col>
      <xdr:colOff>152400</xdr:colOff>
      <xdr:row>17</xdr:row>
      <xdr:rowOff>142875</xdr:rowOff>
    </xdr:to>
    <xdr:graphicFrame macro="">
      <xdr:nvGraphicFramePr>
        <xdr:cNvPr id="1451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0.16733</cdr:x>
      <cdr:y>0.61463</cdr:y>
    </cdr:from>
    <cdr:to>
      <cdr:x>0.22793</cdr:x>
      <cdr:y>0.69024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209675" y="2400300"/>
          <a:ext cx="4381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AR" sz="1200" b="1">
              <a:solidFill>
                <a:schemeClr val="bg1"/>
              </a:solidFill>
            </a:rPr>
            <a:t>MB</a:t>
          </a:r>
        </a:p>
      </cdr:txBody>
    </cdr:sp>
  </cdr:relSizeAnchor>
  <cdr:relSizeAnchor xmlns:cdr="http://schemas.openxmlformats.org/drawingml/2006/chartDrawing">
    <cdr:from>
      <cdr:x>0.17391</cdr:x>
      <cdr:y>0.29756</cdr:y>
    </cdr:from>
    <cdr:to>
      <cdr:x>0.21344</cdr:x>
      <cdr:y>0.35854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257300" y="1162050"/>
          <a:ext cx="2857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AR" sz="1200" b="1"/>
            <a:t>B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0.73691</cdr:x>
      <cdr:y>0.09021</cdr:y>
    </cdr:from>
    <cdr:to>
      <cdr:x>0.78141</cdr:x>
      <cdr:y>0.14433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362575" y="333376"/>
          <a:ext cx="323850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AR" sz="1100" b="1"/>
            <a:t>R</a:t>
          </a:r>
        </a:p>
      </cdr:txBody>
    </cdr:sp>
  </cdr:relSizeAnchor>
  <cdr:relSizeAnchor xmlns:cdr="http://schemas.openxmlformats.org/drawingml/2006/chartDrawing">
    <cdr:from>
      <cdr:x>0.73822</cdr:x>
      <cdr:y>0.25</cdr:y>
    </cdr:from>
    <cdr:to>
      <cdr:x>0.7788</cdr:x>
      <cdr:y>0.3299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5463510" y="923925"/>
          <a:ext cx="300299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AR" sz="1200" b="1"/>
            <a:t>B</a:t>
          </a:r>
        </a:p>
      </cdr:txBody>
    </cdr:sp>
  </cdr:relSizeAnchor>
  <cdr:relSizeAnchor xmlns:cdr="http://schemas.openxmlformats.org/drawingml/2006/chartDrawing">
    <cdr:from>
      <cdr:x>0.73168</cdr:x>
      <cdr:y>0.52062</cdr:y>
    </cdr:from>
    <cdr:to>
      <cdr:x>0.79058</cdr:x>
      <cdr:y>0.59536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5324476" y="1924050"/>
          <a:ext cx="428624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AR" sz="1200" b="1">
              <a:solidFill>
                <a:schemeClr val="bg1"/>
              </a:solidFill>
            </a:rPr>
            <a:t>MB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0.32075</cdr:x>
      <cdr:y>0.7309</cdr:y>
    </cdr:from>
    <cdr:to>
      <cdr:x>0.72642</cdr:x>
      <cdr:y>0.81395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619250" y="2095501"/>
          <a:ext cx="20478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AR" sz="1200" b="1"/>
            <a:t>Gerente / Encargado</a:t>
          </a:r>
        </a:p>
      </cdr:txBody>
    </cdr:sp>
  </cdr:relSizeAnchor>
  <cdr:relSizeAnchor xmlns:cdr="http://schemas.openxmlformats.org/drawingml/2006/chartDrawing">
    <cdr:from>
      <cdr:x>0.66792</cdr:x>
      <cdr:y>0.12957</cdr:y>
    </cdr:from>
    <cdr:to>
      <cdr:x>0.97358</cdr:x>
      <cdr:y>0.21595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3371850" y="371476"/>
          <a:ext cx="15430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AR" sz="1200" b="1"/>
            <a:t>Administrador</a:t>
          </a:r>
        </a:p>
      </cdr:txBody>
    </cdr:sp>
  </cdr:relSizeAnchor>
  <cdr:relSizeAnchor xmlns:cdr="http://schemas.openxmlformats.org/drawingml/2006/chartDrawing">
    <cdr:from>
      <cdr:x>0.01887</cdr:x>
      <cdr:y>0.19292</cdr:y>
    </cdr:from>
    <cdr:to>
      <cdr:x>0.28491</cdr:x>
      <cdr:y>0.28464</cdr:y>
    </cdr:to>
    <cdr:sp macro="" textlink="">
      <cdr:nvSpPr>
        <cdr:cNvPr id="6" name="5 CuadroTexto"/>
        <cdr:cNvSpPr txBox="1"/>
      </cdr:nvSpPr>
      <cdr:spPr>
        <a:xfrm xmlns:a="http://schemas.openxmlformats.org/drawingml/2006/main">
          <a:off x="95250" y="490620"/>
          <a:ext cx="1343025" cy="2332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AR" sz="1200" b="1"/>
            <a:t>Asesor crea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57"/>
  <sheetViews>
    <sheetView showGridLines="0" tabSelected="1" workbookViewId="0">
      <selection activeCell="A20" sqref="A20"/>
    </sheetView>
  </sheetViews>
  <sheetFormatPr baseColWidth="10" defaultColWidth="11" defaultRowHeight="15"/>
  <cols>
    <col min="1" max="1" width="41.7109375" customWidth="1"/>
    <col min="2" max="2" width="12" bestFit="1" customWidth="1"/>
    <col min="3" max="5" width="11" customWidth="1"/>
    <col min="6" max="6" width="13.85546875" bestFit="1" customWidth="1"/>
    <col min="7" max="7" width="14.5703125" customWidth="1"/>
    <col min="8" max="8" width="12.140625" bestFit="1" customWidth="1"/>
    <col min="9" max="9" width="13" customWidth="1"/>
    <col min="10" max="11" width="11" customWidth="1"/>
    <col min="12" max="12" width="13.42578125" bestFit="1" customWidth="1"/>
    <col min="13" max="13" width="16.7109375" bestFit="1" customWidth="1"/>
  </cols>
  <sheetData>
    <row r="1" spans="1:32" ht="27.75" customHeight="1">
      <c r="A1" s="135" t="s">
        <v>65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5" spans="1:32" ht="15.75">
      <c r="A5" s="5" t="s">
        <v>25</v>
      </c>
    </row>
    <row r="6" spans="1:32" ht="15.75">
      <c r="A6" s="9" t="s">
        <v>44</v>
      </c>
    </row>
    <row r="7" spans="1:32" ht="15.75" thickBot="1"/>
    <row r="8" spans="1:32" ht="15.75">
      <c r="A8" s="118" t="s">
        <v>45</v>
      </c>
      <c r="B8" s="116">
        <v>14</v>
      </c>
      <c r="C8" s="6"/>
    </row>
    <row r="9" spans="1:32" ht="15.75">
      <c r="A9" s="119" t="s">
        <v>46</v>
      </c>
      <c r="B9" s="103">
        <v>9</v>
      </c>
      <c r="C9" s="6"/>
    </row>
    <row r="10" spans="1:32" ht="15.75">
      <c r="A10" s="119" t="s">
        <v>18</v>
      </c>
      <c r="B10" s="103">
        <v>10</v>
      </c>
      <c r="C10" s="6"/>
    </row>
    <row r="11" spans="1:32" ht="15.75">
      <c r="A11" s="119" t="s">
        <v>49</v>
      </c>
      <c r="B11" s="103">
        <v>2</v>
      </c>
      <c r="C11" s="6"/>
    </row>
    <row r="12" spans="1:32" ht="16.5" thickBot="1">
      <c r="A12" s="120" t="s">
        <v>50</v>
      </c>
      <c r="B12" s="117">
        <v>1</v>
      </c>
      <c r="C12" s="6"/>
    </row>
    <row r="13" spans="1:32" ht="16.5" thickBot="1">
      <c r="B13" s="115">
        <f>SUM(B8:B12)</f>
        <v>36</v>
      </c>
    </row>
    <row r="14" spans="1:32" ht="15.75" thickBot="1"/>
    <row r="15" spans="1:32" ht="16.5" thickBot="1">
      <c r="A15" s="105" t="s">
        <v>26</v>
      </c>
      <c r="B15" s="106" t="s">
        <v>23</v>
      </c>
    </row>
    <row r="16" spans="1:32" ht="15.75">
      <c r="A16" s="111" t="s">
        <v>19</v>
      </c>
      <c r="B16" s="107">
        <v>6</v>
      </c>
      <c r="AD16" s="3"/>
      <c r="AE16" s="3"/>
      <c r="AF16" s="3"/>
    </row>
    <row r="17" spans="1:32" ht="15.75">
      <c r="A17" s="112" t="s">
        <v>20</v>
      </c>
      <c r="B17" s="108">
        <v>5</v>
      </c>
      <c r="AD17" s="3"/>
      <c r="AE17" s="3"/>
      <c r="AF17" s="3"/>
    </row>
    <row r="18" spans="1:32" ht="15.75">
      <c r="A18" s="113" t="s">
        <v>21</v>
      </c>
      <c r="B18" s="108">
        <v>3</v>
      </c>
      <c r="AD18" s="3"/>
      <c r="AE18" s="3"/>
      <c r="AF18" s="3"/>
    </row>
    <row r="19" spans="1:32" ht="15.75">
      <c r="A19" s="113" t="s">
        <v>30</v>
      </c>
      <c r="B19" s="108">
        <v>3</v>
      </c>
    </row>
    <row r="20" spans="1:32" ht="15.75">
      <c r="A20" s="113" t="s">
        <v>22</v>
      </c>
      <c r="B20" s="108">
        <v>2</v>
      </c>
    </row>
    <row r="21" spans="1:32" ht="15.75">
      <c r="A21" s="113" t="s">
        <v>47</v>
      </c>
      <c r="B21" s="108">
        <v>1</v>
      </c>
    </row>
    <row r="22" spans="1:32" ht="15.75">
      <c r="A22" s="113" t="s">
        <v>28</v>
      </c>
      <c r="B22" s="108">
        <v>2</v>
      </c>
    </row>
    <row r="23" spans="1:32" ht="15.75">
      <c r="A23" s="113" t="s">
        <v>27</v>
      </c>
      <c r="B23" s="109">
        <v>2</v>
      </c>
    </row>
    <row r="24" spans="1:32" ht="16.5" thickBot="1">
      <c r="A24" s="114" t="s">
        <v>48</v>
      </c>
      <c r="B24" s="110">
        <v>1</v>
      </c>
    </row>
    <row r="25" spans="1:32" ht="16.5" thickBot="1">
      <c r="A25" s="102"/>
      <c r="B25" s="104">
        <f>SUM(B16:B24)</f>
        <v>25</v>
      </c>
    </row>
    <row r="27" spans="1:32" ht="18.75">
      <c r="A27" s="10" t="s">
        <v>24</v>
      </c>
    </row>
    <row r="29" spans="1:32" ht="15.75">
      <c r="A29" s="11" t="s">
        <v>11</v>
      </c>
      <c r="B29" s="1"/>
      <c r="C29" s="1"/>
    </row>
    <row r="30" spans="1:32" ht="15.75" thickBot="1"/>
    <row r="31" spans="1:32" ht="15.75">
      <c r="A31" s="96" t="s">
        <v>12</v>
      </c>
      <c r="B31" s="99">
        <v>16</v>
      </c>
    </row>
    <row r="32" spans="1:32" ht="15.75">
      <c r="A32" s="97" t="s">
        <v>13</v>
      </c>
      <c r="B32" s="100">
        <v>7</v>
      </c>
    </row>
    <row r="33" spans="1:17" ht="15.75">
      <c r="A33" s="97" t="s">
        <v>14</v>
      </c>
      <c r="B33" s="100"/>
    </row>
    <row r="34" spans="1:17" ht="16.5" thickBot="1">
      <c r="A34" s="98" t="s">
        <v>15</v>
      </c>
      <c r="B34" s="101"/>
    </row>
    <row r="35" spans="1:17" ht="16.5" thickBot="1">
      <c r="B35" s="8">
        <f>SUM(B31:B34)</f>
        <v>23</v>
      </c>
    </row>
    <row r="43" spans="1:17" ht="15.75">
      <c r="A43" s="11" t="s">
        <v>0</v>
      </c>
      <c r="B43" s="1"/>
      <c r="C43" s="1"/>
    </row>
    <row r="44" spans="1:17" ht="7.5" customHeight="1" thickBot="1"/>
    <row r="45" spans="1:17" ht="18" customHeight="1" thickBot="1">
      <c r="A45" s="7"/>
      <c r="B45" s="82" t="s">
        <v>5</v>
      </c>
      <c r="C45" s="83" t="s">
        <v>6</v>
      </c>
      <c r="D45" s="83" t="s">
        <v>7</v>
      </c>
      <c r="E45" s="84" t="s">
        <v>8</v>
      </c>
    </row>
    <row r="46" spans="1:17" ht="18" customHeight="1">
      <c r="A46" s="121" t="s">
        <v>1</v>
      </c>
      <c r="B46" s="85">
        <f>21/23</f>
        <v>0.91304347826086951</v>
      </c>
      <c r="C46" s="86">
        <f>2/23</f>
        <v>8.6956521739130432E-2</v>
      </c>
      <c r="D46" s="87"/>
      <c r="E46" s="88"/>
      <c r="Q46">
        <v>23</v>
      </c>
    </row>
    <row r="47" spans="1:17" ht="18" customHeight="1">
      <c r="A47" s="122" t="s">
        <v>2</v>
      </c>
      <c r="B47" s="89">
        <f>19/23</f>
        <v>0.82608695652173914</v>
      </c>
      <c r="C47" s="90">
        <f>4/23</f>
        <v>0.17391304347826086</v>
      </c>
      <c r="D47" s="91"/>
      <c r="E47" s="92"/>
      <c r="Q47">
        <v>23</v>
      </c>
    </row>
    <row r="48" spans="1:17" ht="18" customHeight="1">
      <c r="A48" s="122" t="s">
        <v>3</v>
      </c>
      <c r="B48" s="89">
        <f>15/23</f>
        <v>0.65217391304347827</v>
      </c>
      <c r="C48" s="90">
        <f>8/23</f>
        <v>0.34782608695652173</v>
      </c>
      <c r="D48" s="91"/>
      <c r="E48" s="92"/>
      <c r="Q48">
        <v>23</v>
      </c>
    </row>
    <row r="49" spans="1:17" ht="18" customHeight="1">
      <c r="A49" s="122" t="s">
        <v>4</v>
      </c>
      <c r="B49" s="89">
        <f>20/23</f>
        <v>0.86956521739130432</v>
      </c>
      <c r="C49" s="90">
        <f>3/23</f>
        <v>0.13043478260869565</v>
      </c>
      <c r="D49" s="91"/>
      <c r="E49" s="92"/>
      <c r="Q49">
        <v>23</v>
      </c>
    </row>
    <row r="50" spans="1:17" ht="18" customHeight="1">
      <c r="A50" s="122" t="s">
        <v>29</v>
      </c>
      <c r="B50" s="89">
        <f>17/23</f>
        <v>0.73913043478260865</v>
      </c>
      <c r="C50" s="90">
        <f>6/23</f>
        <v>0.2608695652173913</v>
      </c>
      <c r="D50" s="91"/>
      <c r="E50" s="92"/>
      <c r="Q50">
        <v>23</v>
      </c>
    </row>
    <row r="51" spans="1:17" ht="18" customHeight="1" thickBot="1">
      <c r="A51" s="123" t="s">
        <v>16</v>
      </c>
      <c r="B51" s="93">
        <f>12/20</f>
        <v>0.6</v>
      </c>
      <c r="C51" s="94">
        <f>7/20</f>
        <v>0.35</v>
      </c>
      <c r="D51" s="94">
        <f>1/20</f>
        <v>0.05</v>
      </c>
      <c r="E51" s="95"/>
      <c r="Q51">
        <v>20</v>
      </c>
    </row>
    <row r="76" spans="1:8" ht="15.75">
      <c r="A76" s="11" t="s">
        <v>9</v>
      </c>
      <c r="B76" s="1"/>
      <c r="C76" s="1"/>
    </row>
    <row r="77" spans="1:8" ht="7.5" customHeight="1" thickBot="1"/>
    <row r="78" spans="1:8" ht="18" customHeight="1" thickBot="1">
      <c r="A78" s="12" t="s">
        <v>69</v>
      </c>
      <c r="B78" s="78" t="s">
        <v>5</v>
      </c>
      <c r="C78" s="71" t="s">
        <v>6</v>
      </c>
      <c r="D78" s="71" t="s">
        <v>10</v>
      </c>
      <c r="E78" s="72" t="s">
        <v>8</v>
      </c>
    </row>
    <row r="79" spans="1:8" ht="18" customHeight="1">
      <c r="A79" s="124" t="s">
        <v>31</v>
      </c>
      <c r="B79" s="79">
        <f>11/22</f>
        <v>0.5</v>
      </c>
      <c r="C79" s="70">
        <f>10/22</f>
        <v>0.45454545454545453</v>
      </c>
      <c r="D79" s="70">
        <f>1/22</f>
        <v>4.5454545454545456E-2</v>
      </c>
      <c r="E79" s="73"/>
      <c r="H79" s="2" t="s">
        <v>61</v>
      </c>
    </row>
    <row r="80" spans="1:8" ht="18" customHeight="1">
      <c r="A80" s="125" t="s">
        <v>32</v>
      </c>
      <c r="B80" s="80">
        <f>13/23</f>
        <v>0.56521739130434778</v>
      </c>
      <c r="C80" s="69">
        <f>9/23</f>
        <v>0.39130434782608697</v>
      </c>
      <c r="D80" s="69">
        <f>1/23</f>
        <v>4.3478260869565216E-2</v>
      </c>
      <c r="E80" s="74"/>
      <c r="H80" s="2" t="s">
        <v>62</v>
      </c>
    </row>
    <row r="81" spans="1:8" ht="18" customHeight="1">
      <c r="A81" s="125" t="s">
        <v>33</v>
      </c>
      <c r="B81" s="80">
        <f>11/21</f>
        <v>0.52380952380952384</v>
      </c>
      <c r="C81" s="69">
        <f>9/21</f>
        <v>0.42857142857142855</v>
      </c>
      <c r="D81" s="69"/>
      <c r="E81" s="75">
        <f>1/21</f>
        <v>4.7619047619047616E-2</v>
      </c>
      <c r="H81" s="2" t="s">
        <v>63</v>
      </c>
    </row>
    <row r="82" spans="1:8" ht="18" customHeight="1" thickBot="1">
      <c r="A82" s="126" t="s">
        <v>17</v>
      </c>
      <c r="B82" s="81">
        <f>9/22</f>
        <v>0.40909090909090912</v>
      </c>
      <c r="C82" s="76">
        <f>11/22</f>
        <v>0.5</v>
      </c>
      <c r="D82" s="76">
        <f>2/22</f>
        <v>9.0909090909090912E-2</v>
      </c>
      <c r="E82" s="77"/>
      <c r="H82" s="2" t="s">
        <v>17</v>
      </c>
    </row>
    <row r="106" spans="1:7" ht="15.75">
      <c r="A106" s="11" t="s">
        <v>66</v>
      </c>
    </row>
    <row r="107" spans="1:7">
      <c r="A107" s="4" t="s">
        <v>34</v>
      </c>
    </row>
    <row r="108" spans="1:7">
      <c r="A108" s="4" t="s">
        <v>35</v>
      </c>
    </row>
    <row r="109" spans="1:7">
      <c r="A109" s="4" t="s">
        <v>36</v>
      </c>
    </row>
    <row r="110" spans="1:7">
      <c r="A110" s="13" t="s">
        <v>67</v>
      </c>
    </row>
    <row r="111" spans="1:7">
      <c r="A111" s="4" t="s">
        <v>37</v>
      </c>
      <c r="F111" s="3"/>
      <c r="G111" s="3"/>
    </row>
    <row r="112" spans="1:7">
      <c r="A112" s="4" t="s">
        <v>38</v>
      </c>
      <c r="F112" s="3"/>
      <c r="G112" s="3"/>
    </row>
    <row r="113" spans="1:11">
      <c r="A113" s="4" t="s">
        <v>39</v>
      </c>
    </row>
    <row r="114" spans="1:11">
      <c r="A114" s="4" t="s">
        <v>40</v>
      </c>
    </row>
    <row r="115" spans="1:11">
      <c r="A115" s="4" t="s">
        <v>41</v>
      </c>
    </row>
    <row r="116" spans="1:11">
      <c r="A116" s="4" t="s">
        <v>42</v>
      </c>
    </row>
    <row r="117" spans="1:11">
      <c r="A117" s="4" t="s">
        <v>43</v>
      </c>
    </row>
    <row r="118" spans="1:11">
      <c r="A118" s="4"/>
    </row>
    <row r="119" spans="1:11" ht="15.75" thickBot="1">
      <c r="A119" s="4"/>
    </row>
    <row r="120" spans="1:11" ht="16.5" thickBot="1">
      <c r="A120" s="4"/>
      <c r="B120" s="146" t="s">
        <v>68</v>
      </c>
      <c r="C120" s="147"/>
      <c r="D120" s="147"/>
      <c r="E120" s="147"/>
      <c r="F120" s="147"/>
      <c r="G120" s="147"/>
      <c r="H120" s="147"/>
      <c r="I120" s="147"/>
      <c r="J120" s="147"/>
      <c r="K120" s="148"/>
    </row>
    <row r="121" spans="1:11" ht="16.5" thickBot="1">
      <c r="A121" s="4"/>
      <c r="B121" s="143" t="s">
        <v>51</v>
      </c>
      <c r="C121" s="144"/>
      <c r="D121" s="145"/>
      <c r="E121" s="141" t="s">
        <v>55</v>
      </c>
      <c r="F121" s="142"/>
      <c r="G121" s="138" t="s">
        <v>56</v>
      </c>
      <c r="H121" s="139"/>
      <c r="I121" s="140"/>
      <c r="J121" s="136" t="s">
        <v>57</v>
      </c>
      <c r="K121" s="137"/>
    </row>
    <row r="122" spans="1:11">
      <c r="A122" s="4"/>
      <c r="B122" s="14" t="s">
        <v>52</v>
      </c>
      <c r="C122" s="15" t="s">
        <v>53</v>
      </c>
      <c r="D122" s="16" t="s">
        <v>54</v>
      </c>
      <c r="E122" s="17" t="s">
        <v>53</v>
      </c>
      <c r="F122" s="18" t="s">
        <v>54</v>
      </c>
      <c r="G122" s="49" t="s">
        <v>52</v>
      </c>
      <c r="H122" s="19" t="s">
        <v>53</v>
      </c>
      <c r="I122" s="20" t="s">
        <v>54</v>
      </c>
      <c r="J122" s="21" t="s">
        <v>52</v>
      </c>
      <c r="K122" s="22" t="s">
        <v>54</v>
      </c>
    </row>
    <row r="123" spans="1:11" ht="15.75">
      <c r="A123" s="1"/>
      <c r="B123" s="23">
        <v>2000</v>
      </c>
      <c r="C123" s="24">
        <v>4000</v>
      </c>
      <c r="D123" s="25">
        <v>8</v>
      </c>
      <c r="E123" s="26">
        <v>1500</v>
      </c>
      <c r="F123" s="27">
        <v>8</v>
      </c>
      <c r="G123" s="50"/>
      <c r="H123" s="28"/>
      <c r="I123" s="29"/>
      <c r="J123" s="30">
        <v>1000</v>
      </c>
      <c r="K123" s="31"/>
    </row>
    <row r="124" spans="1:11" ht="15.75">
      <c r="A124" s="4"/>
      <c r="B124" s="23">
        <v>1000</v>
      </c>
      <c r="C124" s="24">
        <v>1300</v>
      </c>
      <c r="D124" s="25">
        <v>4</v>
      </c>
      <c r="E124" s="26">
        <v>1200</v>
      </c>
      <c r="F124" s="27">
        <v>2</v>
      </c>
      <c r="G124" s="50"/>
      <c r="H124" s="28"/>
      <c r="I124" s="29"/>
      <c r="J124" s="30">
        <v>7000</v>
      </c>
      <c r="K124" s="31">
        <v>5</v>
      </c>
    </row>
    <row r="125" spans="1:11" ht="15.75">
      <c r="A125" s="4"/>
      <c r="B125" s="23">
        <v>1400</v>
      </c>
      <c r="C125" s="24"/>
      <c r="D125" s="25">
        <v>4</v>
      </c>
      <c r="E125" s="26">
        <v>2000</v>
      </c>
      <c r="F125" s="27">
        <v>3</v>
      </c>
      <c r="G125" s="50"/>
      <c r="H125" s="28"/>
      <c r="I125" s="29"/>
      <c r="J125" s="30">
        <v>2500</v>
      </c>
      <c r="K125" s="31">
        <v>6</v>
      </c>
    </row>
    <row r="126" spans="1:11" ht="15.75">
      <c r="A126" s="4"/>
      <c r="B126" s="23">
        <v>1000</v>
      </c>
      <c r="C126" s="24">
        <v>1200</v>
      </c>
      <c r="D126" s="25">
        <v>2</v>
      </c>
      <c r="E126" s="26"/>
      <c r="F126" s="27"/>
      <c r="G126" s="50"/>
      <c r="H126" s="28"/>
      <c r="I126" s="29"/>
      <c r="J126" s="30">
        <v>1000</v>
      </c>
      <c r="K126" s="31"/>
    </row>
    <row r="127" spans="1:11" ht="15.75">
      <c r="A127" s="4"/>
      <c r="B127" s="23">
        <v>350</v>
      </c>
      <c r="C127" s="24">
        <v>500</v>
      </c>
      <c r="D127" s="25">
        <v>1</v>
      </c>
      <c r="E127" s="26"/>
      <c r="F127" s="27"/>
      <c r="G127" s="50"/>
      <c r="H127" s="28"/>
      <c r="I127" s="29"/>
      <c r="J127" s="30">
        <v>300</v>
      </c>
      <c r="K127" s="31"/>
    </row>
    <row r="128" spans="1:11" ht="15.75">
      <c r="A128" s="4"/>
      <c r="B128" s="23">
        <v>450</v>
      </c>
      <c r="C128" s="24">
        <v>250</v>
      </c>
      <c r="D128" s="25">
        <v>1</v>
      </c>
      <c r="E128" s="26"/>
      <c r="F128" s="27"/>
      <c r="G128" s="50"/>
      <c r="H128" s="28"/>
      <c r="I128" s="29"/>
      <c r="J128" s="30">
        <v>200</v>
      </c>
      <c r="K128" s="31"/>
    </row>
    <row r="129" spans="1:11" ht="15.75">
      <c r="A129" s="4"/>
      <c r="B129" s="23">
        <v>1000</v>
      </c>
      <c r="C129" s="24">
        <v>1200</v>
      </c>
      <c r="D129" s="25">
        <v>2</v>
      </c>
      <c r="E129" s="26">
        <v>200</v>
      </c>
      <c r="F129" s="27">
        <v>1</v>
      </c>
      <c r="G129" s="50"/>
      <c r="H129" s="28"/>
      <c r="I129" s="29"/>
      <c r="J129" s="30">
        <v>500</v>
      </c>
      <c r="K129" s="31">
        <v>1</v>
      </c>
    </row>
    <row r="130" spans="1:11" ht="15.75">
      <c r="A130" s="4"/>
      <c r="B130" s="23">
        <v>420</v>
      </c>
      <c r="C130" s="24">
        <v>700</v>
      </c>
      <c r="D130" s="25">
        <v>2</v>
      </c>
      <c r="E130" s="26"/>
      <c r="F130" s="27"/>
      <c r="G130" s="50"/>
      <c r="H130" s="28"/>
      <c r="I130" s="29"/>
      <c r="J130" s="30">
        <v>400</v>
      </c>
      <c r="K130" s="31">
        <v>1</v>
      </c>
    </row>
    <row r="131" spans="1:11" ht="15.75">
      <c r="A131" s="4"/>
      <c r="B131" s="23">
        <v>3000</v>
      </c>
      <c r="C131" s="24"/>
      <c r="D131" s="25">
        <v>6</v>
      </c>
      <c r="E131" s="26"/>
      <c r="F131" s="27">
        <v>2</v>
      </c>
      <c r="G131" s="50"/>
      <c r="H131" s="28"/>
      <c r="I131" s="29"/>
      <c r="J131" s="30">
        <v>2500</v>
      </c>
      <c r="K131" s="31">
        <v>2</v>
      </c>
    </row>
    <row r="132" spans="1:11" ht="15.75">
      <c r="B132" s="23"/>
      <c r="C132" s="24"/>
      <c r="D132" s="25"/>
      <c r="E132" s="26"/>
      <c r="F132" s="27"/>
      <c r="G132" s="50"/>
      <c r="H132" s="28">
        <v>2200</v>
      </c>
      <c r="I132" s="29">
        <v>15</v>
      </c>
      <c r="J132" s="30"/>
      <c r="K132" s="31"/>
    </row>
    <row r="133" spans="1:11" ht="15.75">
      <c r="A133" s="1"/>
      <c r="B133" s="32">
        <v>1000</v>
      </c>
      <c r="C133" s="33">
        <v>500</v>
      </c>
      <c r="D133" s="34"/>
      <c r="E133" s="35"/>
      <c r="F133" s="27"/>
      <c r="G133" s="51">
        <v>500</v>
      </c>
      <c r="H133" s="36">
        <v>800</v>
      </c>
      <c r="I133" s="37">
        <v>15</v>
      </c>
      <c r="J133" s="38">
        <v>1500</v>
      </c>
      <c r="K133" s="39"/>
    </row>
    <row r="134" spans="1:11" ht="15.75">
      <c r="A134" s="4"/>
      <c r="B134" s="32">
        <v>3200</v>
      </c>
      <c r="C134" s="33"/>
      <c r="D134" s="34">
        <v>6</v>
      </c>
      <c r="E134" s="26"/>
      <c r="F134" s="27">
        <v>3</v>
      </c>
      <c r="G134" s="50"/>
      <c r="H134" s="28"/>
      <c r="I134" s="37"/>
      <c r="J134" s="40">
        <v>2500</v>
      </c>
      <c r="K134" s="39">
        <v>2</v>
      </c>
    </row>
    <row r="135" spans="1:11" ht="15.75">
      <c r="A135" s="4"/>
      <c r="B135" s="32">
        <v>50000</v>
      </c>
      <c r="C135" s="24">
        <v>47000</v>
      </c>
      <c r="D135" s="34">
        <v>46</v>
      </c>
      <c r="E135" s="26">
        <v>19000</v>
      </c>
      <c r="F135" s="27"/>
      <c r="G135" s="50"/>
      <c r="H135" s="28"/>
      <c r="I135" s="37"/>
      <c r="J135" s="40">
        <v>25000</v>
      </c>
      <c r="K135" s="39"/>
    </row>
    <row r="136" spans="1:11" ht="15.75">
      <c r="A136" s="4"/>
      <c r="B136" s="23">
        <v>8000</v>
      </c>
      <c r="C136" s="24">
        <v>6000</v>
      </c>
      <c r="D136" s="25">
        <v>35</v>
      </c>
      <c r="E136" s="26"/>
      <c r="F136" s="27"/>
      <c r="G136" s="50"/>
      <c r="H136" s="28"/>
      <c r="I136" s="37"/>
      <c r="J136" s="40">
        <v>5000</v>
      </c>
      <c r="K136" s="39"/>
    </row>
    <row r="137" spans="1:11" ht="15.75">
      <c r="A137" s="4"/>
      <c r="B137" s="23"/>
      <c r="C137" s="24">
        <v>200</v>
      </c>
      <c r="D137" s="25">
        <v>1</v>
      </c>
      <c r="E137" s="26"/>
      <c r="F137" s="27"/>
      <c r="G137" s="50"/>
      <c r="H137" s="28"/>
      <c r="I137" s="37"/>
      <c r="J137" s="40">
        <v>400</v>
      </c>
      <c r="K137" s="39">
        <v>1</v>
      </c>
    </row>
    <row r="138" spans="1:11" ht="15.75">
      <c r="A138" s="4"/>
      <c r="B138" s="23"/>
      <c r="C138" s="24">
        <v>3800</v>
      </c>
      <c r="D138" s="25">
        <v>6</v>
      </c>
      <c r="E138" s="26"/>
      <c r="F138" s="27">
        <v>0.5</v>
      </c>
      <c r="G138" s="50"/>
      <c r="H138" s="28"/>
      <c r="I138" s="37"/>
      <c r="J138" s="40"/>
      <c r="K138" s="39"/>
    </row>
    <row r="139" spans="1:11" ht="15.75">
      <c r="A139" s="4"/>
      <c r="B139" s="23">
        <v>300</v>
      </c>
      <c r="C139" s="24">
        <v>500</v>
      </c>
      <c r="D139" s="25">
        <v>4</v>
      </c>
      <c r="E139" s="26"/>
      <c r="F139" s="27"/>
      <c r="G139" s="50">
        <v>400</v>
      </c>
      <c r="H139" s="28">
        <v>700</v>
      </c>
      <c r="I139" s="37">
        <v>8</v>
      </c>
      <c r="J139" s="40">
        <v>300</v>
      </c>
      <c r="K139" s="39"/>
    </row>
    <row r="140" spans="1:11" ht="15.75">
      <c r="A140" s="4"/>
      <c r="B140" s="23"/>
      <c r="C140" s="24"/>
      <c r="D140" s="25"/>
      <c r="E140" s="26"/>
      <c r="F140" s="27"/>
      <c r="G140" s="50">
        <v>380</v>
      </c>
      <c r="H140" s="28">
        <v>270</v>
      </c>
      <c r="I140" s="37">
        <v>5</v>
      </c>
      <c r="J140" s="40"/>
      <c r="K140" s="39"/>
    </row>
    <row r="141" spans="1:11" ht="15.75">
      <c r="A141" s="4"/>
      <c r="B141" s="23"/>
      <c r="C141" s="24"/>
      <c r="D141" s="25"/>
      <c r="E141" s="26"/>
      <c r="F141" s="27"/>
      <c r="G141" s="50">
        <v>170</v>
      </c>
      <c r="H141" s="28">
        <v>600</v>
      </c>
      <c r="I141" s="37">
        <v>6</v>
      </c>
      <c r="J141" s="40"/>
      <c r="K141" s="39"/>
    </row>
    <row r="142" spans="1:11" ht="15.75">
      <c r="A142" s="4"/>
      <c r="B142" s="23">
        <v>1900</v>
      </c>
      <c r="C142" s="24">
        <v>1200</v>
      </c>
      <c r="D142" s="25">
        <v>4</v>
      </c>
      <c r="E142" s="26">
        <v>1770</v>
      </c>
      <c r="F142" s="27">
        <v>2</v>
      </c>
      <c r="G142" s="50"/>
      <c r="H142" s="28"/>
      <c r="I142" s="37"/>
      <c r="J142" s="40">
        <v>7000</v>
      </c>
      <c r="K142" s="39">
        <v>5</v>
      </c>
    </row>
    <row r="143" spans="1:11" ht="15.75">
      <c r="A143" s="4"/>
      <c r="B143" s="23">
        <v>3200</v>
      </c>
      <c r="C143" s="24"/>
      <c r="D143" s="25">
        <v>6</v>
      </c>
      <c r="E143" s="26"/>
      <c r="F143" s="27">
        <v>2</v>
      </c>
      <c r="G143" s="50"/>
      <c r="H143" s="28"/>
      <c r="I143" s="37"/>
      <c r="J143" s="40">
        <v>2500</v>
      </c>
      <c r="K143" s="39">
        <v>2</v>
      </c>
    </row>
    <row r="144" spans="1:11" ht="16.5" thickBot="1">
      <c r="A144" s="4"/>
      <c r="B144" s="32"/>
      <c r="C144" s="33">
        <v>1200</v>
      </c>
      <c r="D144" s="34">
        <v>8</v>
      </c>
      <c r="E144" s="35"/>
      <c r="F144" s="41"/>
      <c r="G144" s="51"/>
      <c r="H144" s="36"/>
      <c r="I144" s="37"/>
      <c r="J144" s="42">
        <v>2500</v>
      </c>
      <c r="K144" s="39">
        <v>1</v>
      </c>
    </row>
    <row r="145" spans="1:11" ht="15.75">
      <c r="A145" s="67" t="s">
        <v>58</v>
      </c>
      <c r="B145" s="54">
        <f>+SUM(B123:B144)</f>
        <v>78220</v>
      </c>
      <c r="C145" s="55">
        <f t="shared" ref="C145:K145" si="0">+SUM(C123:C144)</f>
        <v>69550</v>
      </c>
      <c r="D145" s="129">
        <f t="shared" si="0"/>
        <v>146</v>
      </c>
      <c r="E145" s="56">
        <f t="shared" si="0"/>
        <v>25670</v>
      </c>
      <c r="F145" s="127">
        <f t="shared" si="0"/>
        <v>23.5</v>
      </c>
      <c r="G145" s="57">
        <f t="shared" si="0"/>
        <v>1450</v>
      </c>
      <c r="H145" s="58">
        <f t="shared" si="0"/>
        <v>4570</v>
      </c>
      <c r="I145" s="131">
        <f t="shared" si="0"/>
        <v>49</v>
      </c>
      <c r="J145" s="59">
        <f t="shared" si="0"/>
        <v>62100</v>
      </c>
      <c r="K145" s="133">
        <f t="shared" si="0"/>
        <v>26</v>
      </c>
    </row>
    <row r="146" spans="1:11" ht="16.5" thickBot="1">
      <c r="A146" s="66" t="s">
        <v>59</v>
      </c>
      <c r="B146" s="60">
        <f>+AVERAGE(B123:B144)</f>
        <v>4888.75</v>
      </c>
      <c r="C146" s="61">
        <f t="shared" ref="C146:K146" si="1">+AVERAGE(C123:C144)</f>
        <v>4636.666666666667</v>
      </c>
      <c r="D146" s="130">
        <f t="shared" si="1"/>
        <v>8.1111111111111107</v>
      </c>
      <c r="E146" s="62">
        <f t="shared" si="1"/>
        <v>4278.333333333333</v>
      </c>
      <c r="F146" s="128">
        <f t="shared" si="1"/>
        <v>2.6111111111111112</v>
      </c>
      <c r="G146" s="63">
        <f t="shared" si="1"/>
        <v>362.5</v>
      </c>
      <c r="H146" s="64">
        <f t="shared" si="1"/>
        <v>914</v>
      </c>
      <c r="I146" s="132">
        <f t="shared" si="1"/>
        <v>9.8000000000000007</v>
      </c>
      <c r="J146" s="65">
        <f t="shared" si="1"/>
        <v>3450</v>
      </c>
      <c r="K146" s="134">
        <f t="shared" si="1"/>
        <v>2.6</v>
      </c>
    </row>
    <row r="147" spans="1:11" ht="0.75" customHeight="1" thickBot="1">
      <c r="A147" s="66" t="s">
        <v>60</v>
      </c>
      <c r="B147" s="47">
        <f>+COUNT(B123:B144)</f>
        <v>16</v>
      </c>
      <c r="C147" s="43">
        <f t="shared" ref="C147:K147" si="2">+COUNT(C123:C144)</f>
        <v>15</v>
      </c>
      <c r="D147" s="48">
        <f t="shared" si="2"/>
        <v>18</v>
      </c>
      <c r="E147" s="52">
        <f t="shared" si="2"/>
        <v>6</v>
      </c>
      <c r="F147" s="53">
        <f t="shared" si="2"/>
        <v>9</v>
      </c>
      <c r="G147" s="44">
        <f t="shared" si="2"/>
        <v>4</v>
      </c>
      <c r="H147" s="44">
        <f t="shared" si="2"/>
        <v>5</v>
      </c>
      <c r="I147" s="44">
        <f t="shared" si="2"/>
        <v>5</v>
      </c>
      <c r="J147" s="45">
        <f t="shared" si="2"/>
        <v>18</v>
      </c>
      <c r="K147" s="46">
        <f t="shared" si="2"/>
        <v>10</v>
      </c>
    </row>
    <row r="148" spans="1:11" ht="16.5" thickBot="1">
      <c r="A148" s="68" t="s">
        <v>64</v>
      </c>
      <c r="B148" s="149">
        <f>D147/$B$13</f>
        <v>0.5</v>
      </c>
      <c r="C148" s="150"/>
      <c r="D148" s="151"/>
      <c r="E148" s="152">
        <f>F147/$B$13</f>
        <v>0.25</v>
      </c>
      <c r="F148" s="153"/>
      <c r="G148" s="154">
        <f>H147/$B$13</f>
        <v>0.1388888888888889</v>
      </c>
      <c r="H148" s="155"/>
      <c r="I148" s="156"/>
      <c r="J148" s="157">
        <f>J147/$B$13</f>
        <v>0.5</v>
      </c>
      <c r="K148" s="158"/>
    </row>
    <row r="149" spans="1:11" ht="16.5" thickBot="1">
      <c r="A149" s="4"/>
      <c r="B149" s="159">
        <f>B148+E148</f>
        <v>0.75</v>
      </c>
      <c r="C149" s="160"/>
      <c r="D149" s="160"/>
      <c r="E149" s="160"/>
      <c r="F149" s="161"/>
      <c r="G149" s="3"/>
      <c r="H149" s="3"/>
      <c r="I149" s="3"/>
      <c r="J149" s="3"/>
      <c r="K149" s="3"/>
    </row>
    <row r="150" spans="1:11">
      <c r="A150" s="4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>
      <c r="A151" s="4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>
      <c r="A152" s="4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>
      <c r="A153" s="4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>
      <c r="A154" s="4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>
      <c r="A155" s="4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>
      <c r="A156" s="4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>
      <c r="A157" s="4"/>
    </row>
  </sheetData>
  <sortState ref="A20:B38">
    <sortCondition descending="1" ref="B38"/>
  </sortState>
  <mergeCells count="11">
    <mergeCell ref="B148:D148"/>
    <mergeCell ref="E148:F148"/>
    <mergeCell ref="G148:I148"/>
    <mergeCell ref="J148:K148"/>
    <mergeCell ref="B149:F149"/>
    <mergeCell ref="A1:K1"/>
    <mergeCell ref="J121:K121"/>
    <mergeCell ref="G121:I121"/>
    <mergeCell ref="E121:F121"/>
    <mergeCell ref="B121:D121"/>
    <mergeCell ref="B120:K120"/>
  </mergeCells>
  <phoneticPr fontId="2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 encuesta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Rafael Canosa</cp:lastModifiedBy>
  <cp:lastPrinted>2008-11-25T21:26:02Z</cp:lastPrinted>
  <dcterms:created xsi:type="dcterms:W3CDTF">2008-05-20T16:29:05Z</dcterms:created>
  <dcterms:modified xsi:type="dcterms:W3CDTF">2013-11-28T01:25:26Z</dcterms:modified>
</cp:coreProperties>
</file>