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Genotipos en trigo" sheetId="1" r:id="rId1"/>
    <sheet name="Genotipos en trigo(2)" sheetId="2" r:id="rId2"/>
    <sheet name="Hoja1" sheetId="3" r:id="rId3"/>
  </sheets>
  <definedNames>
    <definedName name="SHEET_TITLE" localSheetId="0">"Genotipos en trigo"</definedName>
    <definedName name="_xlnm.Print_Area" localSheetId="0">'Genotipos en trigo'!$A:$IV</definedName>
    <definedName name="SHEET_TITLE" localSheetId="1">"Genotipos en trigo(2)"</definedName>
    <definedName name="_xlnm.Print_Area" localSheetId="1">'Genotipos en trigo(2)'!$A:$IV</definedName>
    <definedName name="SHEET_TITLE" localSheetId="2">"Hoja1"</definedName>
    <definedName name="_xlnm.Print_Area" localSheetId="2">'Hoja1'!$A:$IV</definedName>
    <definedName name="_xlnm._FilterDatabase" localSheetId="0" hidden="1">'Genotipos en trigo'!$A$3:$BK$71</definedName>
    <definedName name="_xlnm._FilterDatabase" localSheetId="1" hidden="1">'Genotipos en trigo(2)'!$A$3:$BK$71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Martin Miguez</author>
    <author>Shagy</author>
  </authors>
  <commentList>
    <comment ref="D1" authorId="0">
      <text>
        <r>
          <rPr>
            <sz val="10"/>
            <color indexed="8"/>
            <rFont val="Arial"/>
            <family val="0"/>
          </rPr>
          <t>Martin Miguez:
Cargarlo Tal Cual figura en la Hoja analisis de suelo</t>
        </r>
      </text>
    </comment>
    <comment ref="E56" authorId="1">
      <text>
        <r>
          <rPr>
            <sz val="10"/>
            <color indexed="8"/>
            <rFont val="Arial"/>
            <family val="0"/>
          </rPr>
          <t xml:space="preserve">De Norte a Sur
</t>
        </r>
      </text>
    </comment>
  </commentList>
</comments>
</file>

<file path=xl/comments2.xml><?xml version="1.0" encoding="utf-8"?>
<comments xmlns="http://schemas.openxmlformats.org/spreadsheetml/2006/main">
  <authors>
    <author>Shagy</author>
  </authors>
  <commentList>
    <comment ref="F388" authorId="0">
      <text>
        <r>
          <rPr>
            <sz val="10"/>
            <color indexed="8"/>
            <rFont val="Arial"/>
            <family val="0"/>
          </rPr>
          <t xml:space="preserve">De Norte a Sur
</t>
        </r>
      </text>
    </comment>
  </commentList>
</comments>
</file>

<file path=xl/sharedStrings.xml><?xml version="1.0" encoding="utf-8"?>
<sst xmlns="http://schemas.openxmlformats.org/spreadsheetml/2006/main" count="5577" uniqueCount="310">
  <si>
    <t>CREA</t>
  </si>
  <si>
    <t>Localidad</t>
  </si>
  <si>
    <t>Campo</t>
  </si>
  <si>
    <t>Tema del Ensayo</t>
  </si>
  <si>
    <t>Tratamiento</t>
  </si>
  <si>
    <t>Fecha de Siembra</t>
  </si>
  <si>
    <t>Punto GPS</t>
  </si>
  <si>
    <t>NO</t>
  </si>
  <si>
    <t>Ambiente</t>
  </si>
  <si>
    <t>DAP</t>
  </si>
  <si>
    <t>urea</t>
  </si>
  <si>
    <t>Medición Napas (en cm)</t>
  </si>
  <si>
    <t>soja</t>
  </si>
  <si>
    <t>Análisis de Napa</t>
  </si>
  <si>
    <t>Análisis de Suelo</t>
  </si>
  <si>
    <t>si</t>
  </si>
  <si>
    <t>Aplicaciones de Fertilizante</t>
  </si>
  <si>
    <t>GV</t>
  </si>
  <si>
    <t>Elordi</t>
  </si>
  <si>
    <t>El Clarinete</t>
  </si>
  <si>
    <t>G Trigo</t>
  </si>
  <si>
    <t xml:space="preserve">Testigo </t>
  </si>
  <si>
    <t>Ciclo del Cultivo</t>
  </si>
  <si>
    <t>Densidad Lograda (pl/m2)</t>
  </si>
  <si>
    <t>Distanciamiento entre plantas (cm)</t>
  </si>
  <si>
    <t>Sup. Cosechada (has)</t>
  </si>
  <si>
    <t>Kgs Tot. Cosech. (has)</t>
  </si>
  <si>
    <t>Rendimiento Kgs/ha</t>
  </si>
  <si>
    <t>Peso de mil (gramos)</t>
  </si>
  <si>
    <t>Humedad de Cosecha (%)</t>
  </si>
  <si>
    <t>Cosecha con Monitor (si/no)</t>
  </si>
  <si>
    <t>MC-P</t>
  </si>
  <si>
    <t>Henderson</t>
  </si>
  <si>
    <t>Precipitaciones mensuales (mm)</t>
  </si>
  <si>
    <t>Bella Vista</t>
  </si>
  <si>
    <t>G trigo</t>
  </si>
  <si>
    <t>B9</t>
  </si>
  <si>
    <t>36º10´00´´-61º38´59´´</t>
  </si>
  <si>
    <t xml:space="preserve">ML  </t>
  </si>
  <si>
    <t>MAP</t>
  </si>
  <si>
    <t>Observaciones</t>
  </si>
  <si>
    <t>PMA</t>
  </si>
  <si>
    <t>UREA</t>
  </si>
  <si>
    <t>Soja</t>
  </si>
  <si>
    <t>no</t>
  </si>
  <si>
    <t>Biointa 3005</t>
  </si>
  <si>
    <t>Las Margaritas</t>
  </si>
  <si>
    <t>La Viscachera</t>
  </si>
  <si>
    <t>Urea</t>
  </si>
  <si>
    <t>A</t>
  </si>
  <si>
    <t>Ameghino</t>
  </si>
  <si>
    <t>Biointa 1005</t>
  </si>
  <si>
    <t>ML T</t>
  </si>
  <si>
    <t>II</t>
  </si>
  <si>
    <t>P - LL</t>
  </si>
  <si>
    <t>Pirovano</t>
  </si>
  <si>
    <t>DM Cronox</t>
  </si>
  <si>
    <t>ML</t>
  </si>
  <si>
    <t>N9, P45, S2,8</t>
  </si>
  <si>
    <t>Sursem Nogal</t>
  </si>
  <si>
    <t>Sursem 2331</t>
  </si>
  <si>
    <t>B10</t>
  </si>
  <si>
    <t>Fertilizante Fosforado</t>
  </si>
  <si>
    <t>Fertilizante Nitrogendao</t>
  </si>
  <si>
    <t>Historia</t>
  </si>
  <si>
    <t>DM arex</t>
  </si>
  <si>
    <t>Antecesor</t>
  </si>
  <si>
    <t>Precipitaciones</t>
  </si>
  <si>
    <t>P2O5</t>
  </si>
  <si>
    <t xml:space="preserve">Además de la aplicación a la siembra, el </t>
  </si>
  <si>
    <t>DM Arex</t>
  </si>
  <si>
    <t>B11</t>
  </si>
  <si>
    <t>Tipo</t>
  </si>
  <si>
    <t>Serie</t>
  </si>
  <si>
    <t>Clase</t>
  </si>
  <si>
    <t>Siembra</t>
  </si>
  <si>
    <t>Periodo Critico</t>
  </si>
  <si>
    <t>Madurez</t>
  </si>
  <si>
    <t>SO4 (ppm)</t>
  </si>
  <si>
    <t>NO3 (ppm)</t>
  </si>
  <si>
    <t>CE (mmhos/cm)</t>
  </si>
  <si>
    <t>pH</t>
  </si>
  <si>
    <t>MO</t>
  </si>
  <si>
    <t>Arena %</t>
  </si>
  <si>
    <t>Limo %</t>
  </si>
  <si>
    <t>Arcilla %</t>
  </si>
  <si>
    <t>P  (ppm)</t>
  </si>
  <si>
    <t>NO3 Siembra0-20 (ppm)</t>
  </si>
  <si>
    <t>NO3 Siembra20-40 (ppm)</t>
  </si>
  <si>
    <t>NO3 Siembra40-60 (ppm)</t>
  </si>
  <si>
    <t>Prof. del thapto (cm)</t>
  </si>
  <si>
    <t>Tipo de Fert</t>
  </si>
  <si>
    <t>Dosis (Kg/ha)</t>
  </si>
  <si>
    <t>Años de Agricultura</t>
  </si>
  <si>
    <t>Biointa 2004</t>
  </si>
  <si>
    <t>Cultivo</t>
  </si>
  <si>
    <t>Rend (Kg/ha)</t>
  </si>
  <si>
    <t>Factor</t>
  </si>
  <si>
    <t>Rend Corregido</t>
  </si>
  <si>
    <t>Abril</t>
  </si>
  <si>
    <t>Mayo</t>
  </si>
  <si>
    <t>Junio</t>
  </si>
  <si>
    <t>Julio</t>
  </si>
  <si>
    <t>Agosto</t>
  </si>
  <si>
    <t>Septiembre</t>
  </si>
  <si>
    <t>Scarlett</t>
  </si>
  <si>
    <t>Octubre</t>
  </si>
  <si>
    <t>Noviembre</t>
  </si>
  <si>
    <t>Diciembre</t>
  </si>
  <si>
    <t xml:space="preserve">Enero </t>
  </si>
  <si>
    <t>Febrero</t>
  </si>
  <si>
    <t>Marzo</t>
  </si>
  <si>
    <t>B17</t>
  </si>
  <si>
    <t>N</t>
  </si>
  <si>
    <t>24/9/2010 se aplicaron 100 litros de UAN</t>
  </si>
  <si>
    <t>B18</t>
  </si>
  <si>
    <t>Sursem 2330</t>
  </si>
  <si>
    <t>Fecha cosecha: 24/12/2010</t>
  </si>
  <si>
    <t>el ensayo no respeto el protocolo de testigos a la par</t>
  </si>
  <si>
    <t>tampoco se hizo fungicidas y se vio muy afectado</t>
  </si>
  <si>
    <t>el Baguette 18</t>
  </si>
  <si>
    <t>Sitio</t>
  </si>
  <si>
    <t>no tuvo acceso a napa</t>
  </si>
  <si>
    <t>Laura Chico</t>
  </si>
  <si>
    <t>T (B11)</t>
  </si>
  <si>
    <t>T</t>
  </si>
  <si>
    <t>ML3</t>
  </si>
  <si>
    <t>Hapludol Tipico</t>
  </si>
  <si>
    <t>L3</t>
  </si>
  <si>
    <t>Verificar Humendad de cosecha</t>
  </si>
  <si>
    <t>PDA</t>
  </si>
  <si>
    <t>Si</t>
  </si>
  <si>
    <t>30A-ML</t>
  </si>
  <si>
    <t>Corazzi</t>
  </si>
  <si>
    <t>El Correntino</t>
  </si>
  <si>
    <t>HV</t>
  </si>
  <si>
    <t>Genotipos</t>
  </si>
  <si>
    <t>Girondo</t>
  </si>
  <si>
    <t>T (Nogal)</t>
  </si>
  <si>
    <t>Herrera Vegas</t>
  </si>
  <si>
    <t>B1</t>
  </si>
  <si>
    <t>San Luis</t>
  </si>
  <si>
    <t>San Jose</t>
  </si>
  <si>
    <t>Nidera  B 10</t>
  </si>
  <si>
    <t>II-e</t>
  </si>
  <si>
    <t>B 10</t>
  </si>
  <si>
    <t>Hapludol tipico</t>
  </si>
  <si>
    <t>girasol</t>
  </si>
  <si>
    <t>UAN</t>
  </si>
  <si>
    <t>0.19</t>
  </si>
  <si>
    <t>0.16587</t>
  </si>
  <si>
    <t>P-LL</t>
  </si>
  <si>
    <t>11.9</t>
  </si>
  <si>
    <t>Daireaux</t>
  </si>
  <si>
    <t>El Remanso</t>
  </si>
  <si>
    <t>Mari Lauquen</t>
  </si>
  <si>
    <t>Nueva Castilla</t>
  </si>
  <si>
    <t>Variedades</t>
  </si>
  <si>
    <t>ML2</t>
  </si>
  <si>
    <t>B2</t>
  </si>
  <si>
    <t>Btte 11</t>
  </si>
  <si>
    <t>B 11</t>
  </si>
  <si>
    <t>Magdala</t>
  </si>
  <si>
    <t>BellaVista</t>
  </si>
  <si>
    <t>Hapludol Entico</t>
  </si>
  <si>
    <t>Genotipo trigo</t>
  </si>
  <si>
    <t>Baguette 10</t>
  </si>
  <si>
    <t>L2</t>
  </si>
  <si>
    <t>Villegas</t>
  </si>
  <si>
    <t>Santa Ofelia</t>
  </si>
  <si>
    <t>Baguette 17</t>
  </si>
  <si>
    <t>T (B17)</t>
  </si>
  <si>
    <t>H-Dx</t>
  </si>
  <si>
    <t>La Nena</t>
  </si>
  <si>
    <t>B13</t>
  </si>
  <si>
    <t>B 13</t>
  </si>
  <si>
    <t>S/D</t>
  </si>
  <si>
    <t>Segun Trat</t>
  </si>
  <si>
    <t>s/d</t>
  </si>
  <si>
    <t>ATLAX</t>
  </si>
  <si>
    <t>Atlax</t>
  </si>
  <si>
    <t>Planilla de Ensayos RiDZo</t>
  </si>
  <si>
    <t>Sursem RMO 2330</t>
  </si>
  <si>
    <t>RMO 2330</t>
  </si>
  <si>
    <t>Nidera B 11</t>
  </si>
  <si>
    <t>0.166212</t>
  </si>
  <si>
    <t>SCARLETT</t>
  </si>
  <si>
    <t>BTK 242</t>
  </si>
  <si>
    <t>Don Mario Atlax</t>
  </si>
  <si>
    <t>B 17</t>
  </si>
  <si>
    <t>Nidera  B11</t>
  </si>
  <si>
    <t>Cebada  Scarlett</t>
  </si>
  <si>
    <t>T (B10)</t>
  </si>
  <si>
    <t>T(B10)</t>
  </si>
  <si>
    <t>0.333108</t>
  </si>
  <si>
    <t>B 91454</t>
  </si>
  <si>
    <t>Btte 17</t>
  </si>
  <si>
    <t>Don Mario Cronox</t>
  </si>
  <si>
    <t>Cronox</t>
  </si>
  <si>
    <t>CRONOX</t>
  </si>
  <si>
    <t>Nidera B17</t>
  </si>
  <si>
    <t>Tema</t>
  </si>
  <si>
    <t>Trat. Correjido</t>
  </si>
  <si>
    <t>FS</t>
  </si>
  <si>
    <t>Tipo de S</t>
  </si>
  <si>
    <t>Napa S</t>
  </si>
  <si>
    <t>Napa PC</t>
  </si>
  <si>
    <t>Napa M</t>
  </si>
  <si>
    <t>SO4 (ppm)N</t>
  </si>
  <si>
    <t>NO3 (ppm)N</t>
  </si>
  <si>
    <t>CE (mmhos/cm)N</t>
  </si>
  <si>
    <t>Ph N</t>
  </si>
  <si>
    <t>Tipo de Fert P</t>
  </si>
  <si>
    <t>Dosis FertP(Kg/ha)</t>
  </si>
  <si>
    <t>Tipo de Fert N</t>
  </si>
  <si>
    <t>Dosis FertN (Kg/ha)</t>
  </si>
  <si>
    <t>Rend Ant(Kg/ha)</t>
  </si>
  <si>
    <t>Sup. Cosechada (m2)</t>
  </si>
  <si>
    <t xml:space="preserve">Rend. Hum. (Kgs/ha) </t>
  </si>
  <si>
    <t>Hum. Cos. (%)</t>
  </si>
  <si>
    <t>Rend 14,5%</t>
  </si>
  <si>
    <t>Indice</t>
  </si>
  <si>
    <t>Rend T prom</t>
  </si>
  <si>
    <t>Rend. Correj</t>
  </si>
  <si>
    <t>Rend Corej Prom</t>
  </si>
  <si>
    <t>Nidera B 17</t>
  </si>
  <si>
    <t>B 9</t>
  </si>
  <si>
    <t>B 18</t>
  </si>
  <si>
    <t>El Dia</t>
  </si>
  <si>
    <t>La Olivia</t>
  </si>
  <si>
    <t>Relmo 2330</t>
  </si>
  <si>
    <t>Nidera B 9</t>
  </si>
  <si>
    <t>Sin Napa</t>
  </si>
  <si>
    <t>Largo</t>
  </si>
  <si>
    <t>lo tiene santi</t>
  </si>
  <si>
    <t>Lo tienen en laboratorio</t>
  </si>
  <si>
    <t>Cosecha 6-12-2009</t>
  </si>
  <si>
    <t>C 5417</t>
  </si>
  <si>
    <t xml:space="preserve">Rendimiento llevado a 14% </t>
  </si>
  <si>
    <t>Btte 18</t>
  </si>
  <si>
    <t>Baguette 11</t>
  </si>
  <si>
    <t>BioInta 1005</t>
  </si>
  <si>
    <t>Baguette 9</t>
  </si>
  <si>
    <t>Nidera B9</t>
  </si>
  <si>
    <t>Nidera B 18</t>
  </si>
  <si>
    <t>Bio 3004</t>
  </si>
  <si>
    <t>BioInta 3004</t>
  </si>
  <si>
    <t>BioInta 2004</t>
  </si>
  <si>
    <t>Nidera B18</t>
  </si>
  <si>
    <t>Biointa 3004</t>
  </si>
  <si>
    <t>Bioceres  3004</t>
  </si>
  <si>
    <t>Baguette 18</t>
  </si>
  <si>
    <t>SRM 2331</t>
  </si>
  <si>
    <t>Nogal</t>
  </si>
  <si>
    <t>SRM Nogal</t>
  </si>
  <si>
    <t>Bioceres  2004</t>
  </si>
  <si>
    <t>Bioceres 1005</t>
  </si>
  <si>
    <t>BAGUETTE 09</t>
  </si>
  <si>
    <t>TAURO</t>
  </si>
  <si>
    <t>Tauro</t>
  </si>
  <si>
    <t>NOGAL</t>
  </si>
  <si>
    <t>Sursen  SRM Nogal</t>
  </si>
  <si>
    <t>Bio 2004</t>
  </si>
  <si>
    <t>Sursen SRM Roble</t>
  </si>
  <si>
    <t>SRN 2331 (Roble)</t>
  </si>
  <si>
    <t>Sursen RMO 2330</t>
  </si>
  <si>
    <t>Corto</t>
  </si>
  <si>
    <t>ROBLE 2331</t>
  </si>
  <si>
    <t>BAGUETTE 17</t>
  </si>
  <si>
    <t>BAGUETTE 13</t>
  </si>
  <si>
    <t>Cebada Scarlet</t>
  </si>
  <si>
    <t>BAGUETTE 18</t>
  </si>
  <si>
    <t>ROBLES</t>
  </si>
  <si>
    <t>DM Atlax</t>
  </si>
  <si>
    <t>BTK 170</t>
  </si>
  <si>
    <t>BAGUETTE 30</t>
  </si>
  <si>
    <t>B 30</t>
  </si>
  <si>
    <t>Sursem  SRM Nogal</t>
  </si>
  <si>
    <t>Sursem</t>
  </si>
  <si>
    <t>Bio 1005</t>
  </si>
  <si>
    <t>BAGUETTE 31</t>
  </si>
  <si>
    <t>B 31</t>
  </si>
  <si>
    <t>Sursem SRM Roble</t>
  </si>
  <si>
    <t>Btte 9</t>
  </si>
  <si>
    <t xml:space="preserve">THEMIX </t>
  </si>
  <si>
    <t>Themix</t>
  </si>
  <si>
    <t>Don Mario ATLAX</t>
  </si>
  <si>
    <t>GUERRERO</t>
  </si>
  <si>
    <t>Guerrero</t>
  </si>
  <si>
    <t>Don mario Cronox</t>
  </si>
  <si>
    <t>BIO 3004</t>
  </si>
  <si>
    <t>Desvio</t>
  </si>
  <si>
    <t>#DIV/0!</t>
  </si>
  <si>
    <t>Promedio</t>
  </si>
  <si>
    <t>Total general</t>
  </si>
  <si>
    <t>Rinde promedio</t>
  </si>
  <si>
    <t>Promedio de Rend Corregido</t>
  </si>
  <si>
    <t>Desvest de Rend Corregido</t>
  </si>
  <si>
    <t>Total Promedio de Rend Corregido</t>
  </si>
  <si>
    <t>Total Desvest de Rend Corregido</t>
  </si>
  <si>
    <t>Promedio de Abril</t>
  </si>
  <si>
    <t>Promedio de Mayo</t>
  </si>
  <si>
    <t>Promedio de Junio</t>
  </si>
  <si>
    <t>Promedio de Julio</t>
  </si>
  <si>
    <t>Promedio de Agosto</t>
  </si>
  <si>
    <t>Promedio de Septiembre</t>
  </si>
  <si>
    <t>Promedio de Octubre</t>
  </si>
  <si>
    <t>Promedio de Noviembre</t>
  </si>
  <si>
    <t>Promedio de Diciembre</t>
  </si>
  <si>
    <t>Datos</t>
  </si>
</sst>
</file>

<file path=xl/styles.xml><?xml version="1.0" encoding="utf-8"?>
<styleSheet xmlns="http://schemas.openxmlformats.org/spreadsheetml/2006/main">
  <numFmts count="11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00"/>
    <numFmt numFmtId="51" formatCode="0.0"/>
    <numFmt numFmtId="52" formatCode="0.00000"/>
  </numFmts>
  <fonts count="11">
    <font>
      <sz val="10"/>
      <color indexed="8"/>
      <name val="Arial"/>
      <family val="0"/>
    </font>
    <font>
      <b/>
      <sz val="16"/>
      <color indexed="8"/>
      <name val="Calibri"/>
      <family val="0"/>
    </font>
    <font>
      <b/>
      <sz val="10"/>
      <color indexed="8"/>
      <name val="Arial"/>
      <family val="0"/>
    </font>
    <font>
      <b/>
      <sz val="14"/>
      <color indexed="8"/>
      <name val="Calibri"/>
      <family val="0"/>
    </font>
    <font>
      <sz val="10"/>
      <color indexed="8"/>
      <name val="Calibri"/>
      <family val="0"/>
    </font>
    <font>
      <b/>
      <sz val="12"/>
      <color indexed="8"/>
      <name val="Arial"/>
      <family val="0"/>
    </font>
    <font>
      <b/>
      <sz val="12"/>
      <color indexed="8"/>
      <name val="Calibri"/>
      <family val="0"/>
    </font>
    <font>
      <sz val="11"/>
      <color indexed="8"/>
      <name val="Calibri"/>
      <family val="0"/>
    </font>
    <font>
      <b/>
      <u val="single"/>
      <sz val="14"/>
      <color indexed="8"/>
      <name val="Arial"/>
      <family val="0"/>
    </font>
    <font>
      <b/>
      <sz val="11"/>
      <color indexed="8"/>
      <name val="Calibri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2" borderId="1" xfId="0" applyNumberFormat="1" applyFont="1" applyFill="1" applyBorder="1" applyAlignment="1" applyProtection="1">
      <alignment horizontal="center"/>
      <protection/>
    </xf>
    <xf numFmtId="0" fontId="5" fillId="3" borderId="2" xfId="0" applyNumberFormat="1" applyFont="1" applyFill="1" applyBorder="1" applyAlignment="1" applyProtection="1">
      <alignment horizontal="center" vertical="center"/>
      <protection/>
    </xf>
    <xf numFmtId="14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5" fillId="3" borderId="6" xfId="0" applyNumberFormat="1" applyFont="1" applyFill="1" applyBorder="1" applyAlignment="1" applyProtection="1">
      <alignment horizontal="center" vertical="center"/>
      <protection/>
    </xf>
    <xf numFmtId="50" fontId="4" fillId="0" borderId="1" xfId="0" applyNumberFormat="1" applyFont="1" applyFill="1" applyBorder="1" applyAlignment="1" applyProtection="1">
      <alignment horizontal="center"/>
      <protection/>
    </xf>
    <xf numFmtId="0" fontId="2" fillId="4" borderId="3" xfId="0" applyNumberFormat="1" applyFont="1" applyFill="1" applyBorder="1" applyAlignment="1" applyProtection="1">
      <alignment vertical="center"/>
      <protection/>
    </xf>
    <xf numFmtId="51" fontId="4" fillId="0" borderId="1" xfId="0" applyNumberFormat="1" applyFont="1" applyFill="1" applyBorder="1" applyAlignment="1" applyProtection="1">
      <alignment horizontal="center"/>
      <protection/>
    </xf>
    <xf numFmtId="0" fontId="5" fillId="3" borderId="7" xfId="0" applyNumberFormat="1" applyFont="1" applyFill="1" applyBorder="1" applyAlignment="1" applyProtection="1">
      <alignment horizontal="center"/>
      <protection/>
    </xf>
    <xf numFmtId="0" fontId="4" fillId="0" borderId="8" xfId="0" applyNumberFormat="1" applyFont="1" applyFill="1" applyBorder="1" applyAlignment="1" applyProtection="1">
      <alignment/>
      <protection/>
    </xf>
    <xf numFmtId="2" fontId="4" fillId="0" borderId="1" xfId="0" applyNumberFormat="1" applyFont="1" applyFill="1" applyBorder="1" applyAlignment="1" applyProtection="1">
      <alignment horizontal="center"/>
      <protection/>
    </xf>
    <xf numFmtId="0" fontId="2" fillId="4" borderId="1" xfId="0" applyNumberFormat="1" applyFont="1" applyFill="1" applyBorder="1" applyAlignment="1" applyProtection="1">
      <alignment horizontal="center" vertical="center"/>
      <protection/>
    </xf>
    <xf numFmtId="0" fontId="5" fillId="3" borderId="9" xfId="0" applyNumberFormat="1" applyFont="1" applyFill="1" applyBorder="1" applyAlignment="1" applyProtection="1">
      <alignment horizontal="center" vertical="center"/>
      <protection/>
    </xf>
    <xf numFmtId="0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2" fillId="4" borderId="10" xfId="0" applyNumberFormat="1" applyFont="1" applyFill="1" applyBorder="1" applyAlignment="1" applyProtection="1">
      <alignment vertical="center"/>
      <protection/>
    </xf>
    <xf numFmtId="0" fontId="4" fillId="5" borderId="0" xfId="0" applyNumberFormat="1" applyFont="1" applyFill="1" applyBorder="1" applyAlignment="1" applyProtection="1">
      <alignment/>
      <protection/>
    </xf>
    <xf numFmtId="14" fontId="4" fillId="0" borderId="5" xfId="0" applyNumberFormat="1" applyFont="1" applyFill="1" applyBorder="1" applyAlignment="1" applyProtection="1">
      <alignment horizontal="center"/>
      <protection/>
    </xf>
    <xf numFmtId="0" fontId="4" fillId="0" borderId="8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2" fontId="4" fillId="0" borderId="8" xfId="0" applyNumberFormat="1" applyFont="1" applyFill="1" applyBorder="1" applyAlignment="1" applyProtection="1">
      <alignment horizontal="center"/>
      <protection/>
    </xf>
    <xf numFmtId="0" fontId="2" fillId="4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1" fontId="4" fillId="0" borderId="1" xfId="0" applyNumberFormat="1" applyFont="1" applyFill="1" applyBorder="1" applyAlignment="1" applyProtection="1">
      <alignment horizontal="center"/>
      <protection/>
    </xf>
    <xf numFmtId="0" fontId="2" fillId="4" borderId="10" xfId="0" applyNumberFormat="1" applyFont="1" applyFill="1" applyBorder="1" applyAlignment="1" applyProtection="1">
      <alignment horizontal="center" vertical="center"/>
      <protection/>
    </xf>
    <xf numFmtId="0" fontId="2" fillId="6" borderId="6" xfId="0" applyNumberFormat="1" applyFont="1" applyFill="1" applyBorder="1" applyAlignment="1" applyProtection="1">
      <alignment vertical="center" wrapText="1"/>
      <protection/>
    </xf>
    <xf numFmtId="0" fontId="2" fillId="7" borderId="11" xfId="0" applyNumberFormat="1" applyFont="1" applyFill="1" applyBorder="1" applyAlignment="1" applyProtection="1">
      <alignment horizontal="center" vertical="center" wrapText="1"/>
      <protection/>
    </xf>
    <xf numFmtId="14" fontId="2" fillId="4" borderId="1" xfId="0" applyNumberFormat="1" applyFont="1" applyFill="1" applyBorder="1" applyAlignment="1" applyProtection="1">
      <alignment vertical="center" wrapText="1"/>
      <protection/>
    </xf>
    <xf numFmtId="14" fontId="4" fillId="0" borderId="8" xfId="0" applyNumberFormat="1" applyFont="1" applyFill="1" applyBorder="1" applyAlignment="1" applyProtection="1">
      <alignment horizontal="center"/>
      <protection/>
    </xf>
    <xf numFmtId="51" fontId="4" fillId="0" borderId="4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/>
      <protection/>
    </xf>
    <xf numFmtId="14" fontId="2" fillId="4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50" fontId="4" fillId="0" borderId="10" xfId="0" applyNumberFormat="1" applyFont="1" applyFill="1" applyBorder="1" applyAlignment="1" applyProtection="1">
      <alignment horizontal="center"/>
      <protection/>
    </xf>
    <xf numFmtId="51" fontId="4" fillId="0" borderId="10" xfId="0" applyNumberFormat="1" applyFont="1" applyFill="1" applyBorder="1" applyAlignment="1" applyProtection="1">
      <alignment horizontal="center"/>
      <protection/>
    </xf>
    <xf numFmtId="2" fontId="4" fillId="0" borderId="4" xfId="0" applyNumberFormat="1" applyFont="1" applyFill="1" applyBorder="1" applyAlignment="1" applyProtection="1">
      <alignment horizontal="center"/>
      <protection/>
    </xf>
    <xf numFmtId="2" fontId="4" fillId="0" borderId="10" xfId="0" applyNumberFormat="1" applyFont="1" applyFill="1" applyBorder="1" applyAlignment="1" applyProtection="1">
      <alignment horizontal="center"/>
      <protection/>
    </xf>
    <xf numFmtId="0" fontId="2" fillId="4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/>
      <protection/>
    </xf>
    <xf numFmtId="1" fontId="4" fillId="0" borderId="4" xfId="0" applyNumberFormat="1" applyFont="1" applyFill="1" applyBorder="1" applyAlignment="1" applyProtection="1">
      <alignment horizontal="center"/>
      <protection/>
    </xf>
    <xf numFmtId="0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4" borderId="1" xfId="0" applyNumberFormat="1" applyFont="1" applyFill="1" applyBorder="1" applyAlignment="1" applyProtection="1">
      <alignment vertical="center" wrapText="1"/>
      <protection/>
    </xf>
    <xf numFmtId="51" fontId="4" fillId="0" borderId="3" xfId="0" applyNumberFormat="1" applyFont="1" applyFill="1" applyBorder="1" applyAlignment="1" applyProtection="1">
      <alignment horizontal="center"/>
      <protection/>
    </xf>
    <xf numFmtId="0" fontId="2" fillId="6" borderId="12" xfId="0" applyNumberFormat="1" applyFont="1" applyFill="1" applyBorder="1" applyAlignment="1" applyProtection="1">
      <alignment vertical="center" wrapText="1"/>
      <protection/>
    </xf>
    <xf numFmtId="0" fontId="2" fillId="4" borderId="10" xfId="0" applyNumberFormat="1" applyFont="1" applyFill="1" applyBorder="1" applyAlignment="1" applyProtection="1">
      <alignment vertical="center" wrapText="1"/>
      <protection/>
    </xf>
    <xf numFmtId="0" fontId="2" fillId="4" borderId="1" xfId="0" applyNumberFormat="1" applyFont="1" applyFill="1" applyBorder="1" applyAlignment="1" applyProtection="1">
      <alignment vertical="center"/>
      <protection/>
    </xf>
    <xf numFmtId="0" fontId="5" fillId="6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5" fillId="3" borderId="17" xfId="0" applyNumberFormat="1" applyFont="1" applyFill="1" applyBorder="1" applyAlignment="1" applyProtection="1">
      <alignment horizontal="center" vertical="center"/>
      <protection/>
    </xf>
    <xf numFmtId="0" fontId="5" fillId="3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 horizontal="center"/>
      <protection/>
    </xf>
    <xf numFmtId="0" fontId="5" fillId="6" borderId="18" xfId="0" applyNumberFormat="1" applyFont="1" applyFill="1" applyBorder="1" applyAlignment="1" applyProtection="1">
      <alignment horizontal="center" vertical="center"/>
      <protection/>
    </xf>
    <xf numFmtId="14" fontId="4" fillId="0" borderId="1" xfId="0" applyNumberFormat="1" applyFont="1" applyFill="1" applyBorder="1" applyAlignment="1" applyProtection="1">
      <alignment horizontal="center"/>
      <protection/>
    </xf>
    <xf numFmtId="0" fontId="4" fillId="8" borderId="19" xfId="0" applyNumberFormat="1" applyFont="1" applyFill="1" applyBorder="1" applyAlignment="1" applyProtection="1">
      <alignment/>
      <protection/>
    </xf>
    <xf numFmtId="14" fontId="0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51" fontId="4" fillId="0" borderId="5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17" xfId="0" applyNumberFormat="1" applyFon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 horizontal="center"/>
      <protection/>
    </xf>
    <xf numFmtId="0" fontId="4" fillId="8" borderId="20" xfId="0" applyNumberFormat="1" applyFont="1" applyFill="1" applyBorder="1" applyAlignment="1" applyProtection="1">
      <alignment horizontal="center"/>
      <protection/>
    </xf>
    <xf numFmtId="2" fontId="4" fillId="0" borderId="5" xfId="0" applyNumberFormat="1" applyFont="1" applyFill="1" applyBorder="1" applyAlignment="1" applyProtection="1">
      <alignment horizontal="center"/>
      <protection/>
    </xf>
    <xf numFmtId="1" fontId="4" fillId="0" borderId="3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14" fontId="2" fillId="4" borderId="3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20" xfId="0" applyNumberFormat="1" applyFont="1" applyFill="1" applyBorder="1" applyAlignment="1" applyProtection="1">
      <alignment horizontal="center"/>
      <protection/>
    </xf>
    <xf numFmtId="1" fontId="4" fillId="0" borderId="5" xfId="0" applyNumberFormat="1" applyFont="1" applyFill="1" applyBorder="1" applyAlignment="1" applyProtection="1">
      <alignment horizontal="center"/>
      <protection/>
    </xf>
    <xf numFmtId="51" fontId="4" fillId="0" borderId="8" xfId="0" applyNumberFormat="1" applyFont="1" applyFill="1" applyBorder="1" applyAlignment="1" applyProtection="1">
      <alignment horizontal="center"/>
      <protection/>
    </xf>
    <xf numFmtId="0" fontId="2" fillId="7" borderId="0" xfId="0" applyNumberFormat="1" applyFont="1" applyFill="1" applyBorder="1" applyAlignment="1" applyProtection="1">
      <alignment horizontal="center" vertical="center" wrapText="1"/>
      <protection/>
    </xf>
    <xf numFmtId="0" fontId="2" fillId="9" borderId="7" xfId="0" applyNumberFormat="1" applyFont="1" applyFill="1" applyBorder="1" applyAlignment="1" applyProtection="1">
      <alignment horizontal="center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/>
      <protection/>
    </xf>
    <xf numFmtId="1" fontId="4" fillId="0" borderId="8" xfId="0" applyNumberFormat="1" applyFont="1" applyFill="1" applyBorder="1" applyAlignment="1" applyProtection="1">
      <alignment horizontal="center"/>
      <protection/>
    </xf>
    <xf numFmtId="0" fontId="2" fillId="7" borderId="13" xfId="0" applyNumberFormat="1" applyFont="1" applyFill="1" applyBorder="1" applyAlignment="1" applyProtection="1">
      <alignment horizontal="center" vertical="center" wrapText="1"/>
      <protection/>
    </xf>
    <xf numFmtId="0" fontId="5" fillId="3" borderId="22" xfId="0" applyNumberFormat="1" applyFont="1" applyFill="1" applyBorder="1" applyAlignment="1" applyProtection="1">
      <alignment horizontal="center" vertical="center"/>
      <protection/>
    </xf>
    <xf numFmtId="14" fontId="4" fillId="0" borderId="4" xfId="0" applyNumberFormat="1" applyFont="1" applyFill="1" applyBorder="1" applyAlignment="1" applyProtection="1">
      <alignment horizontal="center"/>
      <protection/>
    </xf>
    <xf numFmtId="14" fontId="4" fillId="0" borderId="10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5" fillId="3" borderId="23" xfId="0" applyNumberFormat="1" applyFont="1" applyFill="1" applyBorder="1" applyAlignment="1" applyProtection="1">
      <alignment horizontal="center" vertical="center"/>
      <protection/>
    </xf>
    <xf numFmtId="2" fontId="4" fillId="0" borderId="3" xfId="0" applyNumberFormat="1" applyFont="1" applyFill="1" applyBorder="1" applyAlignment="1" applyProtection="1">
      <alignment horizontal="center"/>
      <protection/>
    </xf>
    <xf numFmtId="0" fontId="2" fillId="6" borderId="9" xfId="0" applyNumberFormat="1" applyFont="1" applyFill="1" applyBorder="1" applyAlignment="1" applyProtection="1">
      <alignment vertical="center" wrapText="1"/>
      <protection/>
    </xf>
    <xf numFmtId="14" fontId="0" fillId="0" borderId="3" xfId="0" applyNumberFormat="1" applyFont="1" applyFill="1" applyBorder="1" applyAlignment="1" applyProtection="1">
      <alignment horizont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51" fontId="0" fillId="0" borderId="1" xfId="0" applyNumberFormat="1" applyFont="1" applyFill="1" applyBorder="1" applyAlignment="1" applyProtection="1">
      <alignment horizontal="center"/>
      <protection/>
    </xf>
    <xf numFmtId="52" fontId="0" fillId="0" borderId="3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" fontId="0" fillId="0" borderId="1" xfId="0" applyNumberFormat="1" applyFont="1" applyFill="1" applyBorder="1" applyAlignment="1" applyProtection="1">
      <alignment horizontal="center"/>
      <protection/>
    </xf>
    <xf numFmtId="50" fontId="0" fillId="0" borderId="1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51" fontId="0" fillId="0" borderId="3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ont="1" applyFill="1" applyBorder="1" applyAlignment="1" applyProtection="1">
      <alignment horizontal="center"/>
      <protection/>
    </xf>
    <xf numFmtId="50" fontId="0" fillId="0" borderId="3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2" fontId="0" fillId="0" borderId="3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vertical="center" wrapText="1"/>
      <protection/>
    </xf>
    <xf numFmtId="52" fontId="0" fillId="0" borderId="1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52" fontId="0" fillId="0" borderId="1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1" fontId="9" fillId="0" borderId="20" xfId="0" applyNumberFormat="1" applyFont="1" applyFill="1" applyBorder="1" applyAlignment="1" applyProtection="1">
      <alignment horizontal="center"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/>
      <protection/>
    </xf>
    <xf numFmtId="1" fontId="9" fillId="0" borderId="25" xfId="0" applyNumberFormat="1" applyFont="1" applyFill="1" applyBorder="1" applyAlignment="1" applyProtection="1">
      <alignment horizontal="center"/>
      <protection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7" fillId="0" borderId="26" xfId="0" applyNumberFormat="1" applyFont="1" applyFill="1" applyBorder="1" applyAlignment="1" applyProtection="1">
      <alignment/>
      <protection/>
    </xf>
    <xf numFmtId="2" fontId="3" fillId="0" borderId="1" xfId="0" applyNumberFormat="1" applyFont="1" applyFill="1" applyBorder="1" applyAlignment="1" applyProtection="1">
      <alignment horizontal="center"/>
      <protection/>
    </xf>
    <xf numFmtId="0" fontId="7" fillId="0" borderId="26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/>
      <protection/>
    </xf>
    <xf numFmtId="1" fontId="7" fillId="0" borderId="25" xfId="0" applyNumberFormat="1" applyFont="1" applyFill="1" applyBorder="1" applyAlignment="1" applyProtection="1">
      <alignment/>
      <protection/>
    </xf>
    <xf numFmtId="2" fontId="3" fillId="0" borderId="3" xfId="0" applyNumberFormat="1" applyFont="1" applyFill="1" applyBorder="1" applyAlignment="1" applyProtection="1">
      <alignment horizontal="center"/>
      <protection/>
    </xf>
    <xf numFmtId="0" fontId="9" fillId="10" borderId="27" xfId="0" applyNumberFormat="1" applyFont="1" applyFill="1" applyBorder="1" applyAlignment="1" applyProtection="1">
      <alignment/>
      <protection/>
    </xf>
    <xf numFmtId="0" fontId="1" fillId="8" borderId="15" xfId="0" applyNumberFormat="1" applyFont="1" applyFill="1" applyBorder="1" applyAlignment="1" applyProtection="1">
      <alignment/>
      <protection/>
    </xf>
    <xf numFmtId="0" fontId="9" fillId="8" borderId="19" xfId="0" applyNumberFormat="1" applyFont="1" applyFill="1" applyBorder="1" applyAlignment="1" applyProtection="1">
      <alignment horizontal="center"/>
      <protection/>
    </xf>
    <xf numFmtId="1" fontId="7" fillId="0" borderId="26" xfId="0" applyNumberFormat="1" applyFont="1" applyFill="1" applyBorder="1" applyAlignment="1" applyProtection="1">
      <alignment/>
      <protection/>
    </xf>
    <xf numFmtId="2" fontId="6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1" fontId="7" fillId="0" borderId="27" xfId="0" applyNumberFormat="1" applyFont="1" applyFill="1" applyBorder="1" applyAlignment="1" applyProtection="1">
      <alignment/>
      <protection/>
    </xf>
    <xf numFmtId="1" fontId="9" fillId="0" borderId="28" xfId="0" applyNumberFormat="1" applyFont="1" applyFill="1" applyBorder="1" applyAlignment="1" applyProtection="1">
      <alignment horizontal="center"/>
      <protection/>
    </xf>
    <xf numFmtId="0" fontId="9" fillId="8" borderId="29" xfId="0" applyNumberFormat="1" applyFont="1" applyFill="1" applyBorder="1" applyAlignment="1" applyProtection="1">
      <alignment horizontal="center"/>
      <protection/>
    </xf>
    <xf numFmtId="1" fontId="9" fillId="0" borderId="14" xfId="0" applyNumberFormat="1" applyFont="1" applyFill="1" applyBorder="1" applyAlignment="1" applyProtection="1">
      <alignment horizontal="center"/>
      <protection/>
    </xf>
    <xf numFmtId="1" fontId="9" fillId="0" borderId="29" xfId="0" applyNumberFormat="1" applyFont="1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/>
      <protection/>
    </xf>
    <xf numFmtId="0" fontId="7" fillId="0" borderId="27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/>
      <protection/>
    </xf>
    <xf numFmtId="0" fontId="7" fillId="0" borderId="25" xfId="0" applyNumberFormat="1" applyFont="1" applyFill="1" applyBorder="1" applyAlignment="1" applyProtection="1">
      <alignment/>
      <protection/>
    </xf>
    <xf numFmtId="1" fontId="7" fillId="0" borderId="30" xfId="0" applyNumberFormat="1" applyFont="1" applyFill="1" applyBorder="1" applyAlignment="1" applyProtection="1">
      <alignment/>
      <protection/>
    </xf>
    <xf numFmtId="1" fontId="9" fillId="0" borderId="24" xfId="0" applyNumberFormat="1" applyFont="1" applyFill="1" applyBorder="1" applyAlignment="1" applyProtection="1">
      <alignment horizontal="center"/>
      <protection/>
    </xf>
    <xf numFmtId="0" fontId="7" fillId="0" borderId="28" xfId="0" applyNumberFormat="1" applyFont="1" applyFill="1" applyBorder="1" applyAlignment="1" applyProtection="1">
      <alignment/>
      <protection/>
    </xf>
    <xf numFmtId="0" fontId="7" fillId="0" borderId="27" xfId="0" applyNumberFormat="1" applyFont="1" applyFill="1" applyBorder="1" applyAlignment="1" applyProtection="1">
      <alignment horizontal="center"/>
      <protection/>
    </xf>
    <xf numFmtId="0" fontId="9" fillId="10" borderId="25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" fillId="8" borderId="17" xfId="0" applyNumberFormat="1" applyFont="1" applyFill="1" applyBorder="1" applyAlignment="1" applyProtection="1">
      <alignment/>
      <protection/>
    </xf>
    <xf numFmtId="2" fontId="6" fillId="0" borderId="1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/>
      <protection/>
    </xf>
    <xf numFmtId="1" fontId="9" fillId="0" borderId="4" xfId="0" applyNumberFormat="1" applyFont="1" applyFill="1" applyBorder="1" applyAlignment="1" applyProtection="1">
      <alignment horizontal="center"/>
      <protection/>
    </xf>
    <xf numFmtId="0" fontId="7" fillId="0" borderId="29" xfId="0" applyNumberFormat="1" applyFont="1" applyFill="1" applyBorder="1" applyAlignment="1" applyProtection="1">
      <alignment/>
      <protection/>
    </xf>
    <xf numFmtId="1" fontId="9" fillId="0" borderId="19" xfId="0" applyNumberFormat="1" applyFont="1" applyFill="1" applyBorder="1" applyAlignment="1" applyProtection="1">
      <alignment horizontal="center"/>
      <protection/>
    </xf>
    <xf numFmtId="2" fontId="6" fillId="0" borderId="3" xfId="0" applyNumberFormat="1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 horizontal="center"/>
      <protection/>
    </xf>
    <xf numFmtId="2" fontId="6" fillId="0" borderId="1" xfId="0" applyNumberFormat="1" applyFont="1" applyFill="1" applyBorder="1" applyAlignment="1" applyProtection="1">
      <alignment horizontal="center"/>
      <protection/>
    </xf>
    <xf numFmtId="1" fontId="7" fillId="0" borderId="4" xfId="0" applyNumberFormat="1" applyFont="1" applyFill="1" applyBorder="1" applyAlignment="1" applyProtection="1">
      <alignment/>
      <protection/>
    </xf>
    <xf numFmtId="0" fontId="9" fillId="10" borderId="30" xfId="0" applyNumberFormat="1" applyFont="1" applyFill="1" applyBorder="1" applyAlignment="1" applyProtection="1">
      <alignment/>
      <protection/>
    </xf>
    <xf numFmtId="0" fontId="1" fillId="8" borderId="31" xfId="0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/>
      <protection/>
    </xf>
    <xf numFmtId="2" fontId="6" fillId="0" borderId="10" xfId="0" applyNumberFormat="1" applyFont="1" applyFill="1" applyBorder="1" applyAlignment="1" applyProtection="1">
      <alignment horizontal="center"/>
      <protection/>
    </xf>
    <xf numFmtId="0" fontId="7" fillId="0" borderId="19" xfId="0" applyNumberFormat="1" applyFont="1" applyFill="1" applyBorder="1" applyAlignment="1" applyProtection="1">
      <alignment/>
      <protection/>
    </xf>
    <xf numFmtId="2" fontId="6" fillId="0" borderId="3" xfId="0" applyNumberFormat="1" applyFont="1" applyFill="1" applyBorder="1" applyAlignment="1" applyProtection="1">
      <alignment horizontal="center"/>
      <protection/>
    </xf>
    <xf numFmtId="0" fontId="1" fillId="8" borderId="18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SheetLayoutView="1" workbookViewId="0" topLeftCell="A1">
      <pane ySplit="2" topLeftCell="A3" activePane="bottomLeft" state="frozen"/>
      <selection pane="topLeft" activeCell="A3" sqref="A3"/>
      <selection pane="bottomLeft" activeCell="A3" sqref="A3"/>
    </sheetView>
  </sheetViews>
  <sheetFormatPr defaultColWidth="13.7109375" defaultRowHeight="12.75"/>
  <cols>
    <col min="1" max="4" width="14.140625" style="56" customWidth="1"/>
    <col min="5" max="5" width="22.140625" style="56" customWidth="1"/>
    <col min="6" max="59" width="14.140625" style="56" customWidth="1"/>
    <col min="60" max="60" width="49.00390625" style="56" customWidth="1"/>
    <col min="61" max="256" width="14.140625" style="56" customWidth="1"/>
  </cols>
  <sheetData>
    <row r="1" spans="1:60" ht="16.5" customHeight="1">
      <c r="A1" s="18" t="s">
        <v>0</v>
      </c>
      <c r="B1" s="18" t="s">
        <v>1</v>
      </c>
      <c r="C1" s="18" t="s">
        <v>2</v>
      </c>
      <c r="D1" s="50" t="s">
        <v>3</v>
      </c>
      <c r="E1" s="18" t="s">
        <v>4</v>
      </c>
      <c r="F1" s="35" t="s">
        <v>5</v>
      </c>
      <c r="G1" s="18" t="s">
        <v>6</v>
      </c>
      <c r="H1" s="18" t="s">
        <v>8</v>
      </c>
      <c r="I1" s="55"/>
      <c r="J1" s="7"/>
      <c r="K1" s="15"/>
      <c r="L1" s="55" t="s">
        <v>11</v>
      </c>
      <c r="M1" s="7"/>
      <c r="N1" s="15"/>
      <c r="O1" s="55" t="s">
        <v>13</v>
      </c>
      <c r="P1" s="7"/>
      <c r="Q1" s="7"/>
      <c r="R1" s="15"/>
      <c r="S1" s="55" t="s">
        <v>14</v>
      </c>
      <c r="T1" s="7"/>
      <c r="U1" s="7"/>
      <c r="V1" s="7"/>
      <c r="W1" s="7"/>
      <c r="X1" s="7"/>
      <c r="Y1" s="7"/>
      <c r="Z1" s="7"/>
      <c r="AA1" s="7"/>
      <c r="AB1" s="7"/>
      <c r="AC1" s="7"/>
      <c r="AD1" s="52" t="s">
        <v>16</v>
      </c>
      <c r="AE1" s="58"/>
      <c r="AF1" s="58"/>
      <c r="AG1" s="65"/>
      <c r="AH1" s="11"/>
      <c r="AI1" s="11"/>
      <c r="AJ1" s="11"/>
      <c r="AK1" s="50" t="s">
        <v>22</v>
      </c>
      <c r="AL1" s="50" t="s">
        <v>23</v>
      </c>
      <c r="AM1" s="50" t="s">
        <v>24</v>
      </c>
      <c r="AN1" s="50" t="s">
        <v>25</v>
      </c>
      <c r="AO1" s="50" t="s">
        <v>26</v>
      </c>
      <c r="AP1" s="50" t="s">
        <v>27</v>
      </c>
      <c r="AQ1" s="50"/>
      <c r="AR1" s="50"/>
      <c r="AS1" s="50" t="s">
        <v>28</v>
      </c>
      <c r="AT1" s="50" t="s">
        <v>29</v>
      </c>
      <c r="AU1" s="50" t="s">
        <v>30</v>
      </c>
      <c r="AV1" s="25"/>
      <c r="AW1" s="25"/>
      <c r="AX1" s="25"/>
      <c r="AY1" s="49" t="s">
        <v>33</v>
      </c>
      <c r="AZ1" s="29"/>
      <c r="BA1" s="29"/>
      <c r="BB1" s="29"/>
      <c r="BC1" s="29"/>
      <c r="BD1" s="29"/>
      <c r="BE1" s="29"/>
      <c r="BF1" s="29"/>
      <c r="BG1" s="96"/>
      <c r="BH1" s="28" t="s">
        <v>40</v>
      </c>
    </row>
    <row r="2" spans="1:60" ht="16.5">
      <c r="A2" s="51"/>
      <c r="B2" s="51"/>
      <c r="C2" s="51"/>
      <c r="D2" s="47"/>
      <c r="E2" s="51"/>
      <c r="F2" s="31"/>
      <c r="G2" s="51"/>
      <c r="H2" s="51"/>
      <c r="I2" s="89"/>
      <c r="J2" s="94"/>
      <c r="K2" s="3"/>
      <c r="L2" s="89"/>
      <c r="M2" s="94"/>
      <c r="N2" s="3"/>
      <c r="O2" s="89"/>
      <c r="P2" s="94"/>
      <c r="Q2" s="94"/>
      <c r="R2" s="3"/>
      <c r="S2" s="89"/>
      <c r="T2" s="94"/>
      <c r="U2" s="94"/>
      <c r="V2" s="94"/>
      <c r="W2" s="94"/>
      <c r="X2" s="94"/>
      <c r="Y2" s="94"/>
      <c r="Z2" s="94"/>
      <c r="AA2" s="94"/>
      <c r="AB2" s="94"/>
      <c r="AC2" s="94"/>
      <c r="AD2" s="44" t="s">
        <v>62</v>
      </c>
      <c r="AE2" s="54"/>
      <c r="AF2" s="89" t="s">
        <v>63</v>
      </c>
      <c r="AG2" s="3"/>
      <c r="AH2" s="78" t="s">
        <v>64</v>
      </c>
      <c r="AI2" s="78" t="s">
        <v>66</v>
      </c>
      <c r="AJ2" s="78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30" t="s">
        <v>67</v>
      </c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88"/>
      <c r="BH2" s="14"/>
    </row>
    <row r="3" spans="1:60" ht="27" customHeight="1">
      <c r="A3" s="9" t="s">
        <v>0</v>
      </c>
      <c r="B3" s="9" t="s">
        <v>1</v>
      </c>
      <c r="C3" s="9" t="s">
        <v>2</v>
      </c>
      <c r="D3" s="41" t="s">
        <v>3</v>
      </c>
      <c r="E3" s="9" t="s">
        <v>4</v>
      </c>
      <c r="F3" s="72" t="s">
        <v>5</v>
      </c>
      <c r="G3" s="9" t="s">
        <v>6</v>
      </c>
      <c r="H3" s="9" t="s">
        <v>8</v>
      </c>
      <c r="I3" s="67" t="s">
        <v>72</v>
      </c>
      <c r="J3" s="2" t="s">
        <v>73</v>
      </c>
      <c r="K3" s="2" t="s">
        <v>74</v>
      </c>
      <c r="L3" s="2" t="s">
        <v>75</v>
      </c>
      <c r="M3" s="2" t="s">
        <v>76</v>
      </c>
      <c r="N3" s="2" t="s">
        <v>77</v>
      </c>
      <c r="O3" s="2" t="s">
        <v>78</v>
      </c>
      <c r="P3" s="2" t="s">
        <v>79</v>
      </c>
      <c r="Q3" s="2" t="s">
        <v>80</v>
      </c>
      <c r="R3" s="2" t="s">
        <v>81</v>
      </c>
      <c r="S3" s="2" t="s">
        <v>82</v>
      </c>
      <c r="T3" s="2" t="s">
        <v>83</v>
      </c>
      <c r="U3" s="2" t="s">
        <v>84</v>
      </c>
      <c r="V3" s="2" t="s">
        <v>85</v>
      </c>
      <c r="W3" s="2" t="s">
        <v>81</v>
      </c>
      <c r="X3" s="2" t="s">
        <v>86</v>
      </c>
      <c r="Y3" s="2" t="s">
        <v>80</v>
      </c>
      <c r="Z3" s="2" t="s">
        <v>87</v>
      </c>
      <c r="AA3" s="2" t="s">
        <v>88</v>
      </c>
      <c r="AB3" s="2" t="s">
        <v>89</v>
      </c>
      <c r="AC3" s="2" t="s">
        <v>90</v>
      </c>
      <c r="AD3" s="2" t="s">
        <v>91</v>
      </c>
      <c r="AE3" s="2" t="s">
        <v>92</v>
      </c>
      <c r="AF3" s="2" t="s">
        <v>91</v>
      </c>
      <c r="AG3" s="2" t="s">
        <v>92</v>
      </c>
      <c r="AH3" s="2" t="s">
        <v>93</v>
      </c>
      <c r="AI3" s="2" t="s">
        <v>95</v>
      </c>
      <c r="AJ3" s="2" t="s">
        <v>96</v>
      </c>
      <c r="AK3" s="41" t="s">
        <v>22</v>
      </c>
      <c r="AL3" s="41" t="s">
        <v>23</v>
      </c>
      <c r="AM3" s="41" t="s">
        <v>24</v>
      </c>
      <c r="AN3" s="41" t="s">
        <v>25</v>
      </c>
      <c r="AO3" s="41" t="s">
        <v>26</v>
      </c>
      <c r="AP3" s="41" t="s">
        <v>27</v>
      </c>
      <c r="AQ3" s="41" t="s">
        <v>97</v>
      </c>
      <c r="AR3" s="41" t="s">
        <v>98</v>
      </c>
      <c r="AS3" s="41" t="s">
        <v>28</v>
      </c>
      <c r="AT3" s="41" t="s">
        <v>29</v>
      </c>
      <c r="AU3" s="41" t="s">
        <v>30</v>
      </c>
      <c r="AV3" s="16" t="s">
        <v>99</v>
      </c>
      <c r="AW3" s="16" t="s">
        <v>100</v>
      </c>
      <c r="AX3" s="16" t="s">
        <v>101</v>
      </c>
      <c r="AY3" s="16" t="s">
        <v>102</v>
      </c>
      <c r="AZ3" s="16" t="s">
        <v>103</v>
      </c>
      <c r="BA3" s="16" t="s">
        <v>104</v>
      </c>
      <c r="BB3" s="16" t="s">
        <v>106</v>
      </c>
      <c r="BC3" s="16" t="s">
        <v>107</v>
      </c>
      <c r="BD3" s="16" t="s">
        <v>108</v>
      </c>
      <c r="BE3" s="16" t="s">
        <v>109</v>
      </c>
      <c r="BF3" s="16" t="s">
        <v>110</v>
      </c>
      <c r="BG3" s="16" t="s">
        <v>111</v>
      </c>
      <c r="BH3" s="66"/>
    </row>
    <row r="4" spans="1:256" ht="12.75">
      <c r="A4" s="17" t="s">
        <v>31</v>
      </c>
      <c r="B4" s="17" t="s">
        <v>32</v>
      </c>
      <c r="C4" s="17" t="s">
        <v>34</v>
      </c>
      <c r="D4" s="17" t="s">
        <v>35</v>
      </c>
      <c r="E4" s="17" t="s">
        <v>21</v>
      </c>
      <c r="F4" s="20">
        <v>40372</v>
      </c>
      <c r="G4" s="17" t="s">
        <v>37</v>
      </c>
      <c r="H4" s="17" t="s">
        <v>38</v>
      </c>
      <c r="I4" s="17"/>
      <c r="J4" s="17"/>
      <c r="K4" s="17"/>
      <c r="L4" s="17">
        <v>3.4</v>
      </c>
      <c r="M4" s="17">
        <v>2.94</v>
      </c>
      <c r="N4" s="17">
        <v>3.14</v>
      </c>
      <c r="O4" s="17"/>
      <c r="P4" s="17"/>
      <c r="Q4" s="17"/>
      <c r="R4" s="17"/>
      <c r="S4" s="17">
        <v>4.09</v>
      </c>
      <c r="T4" s="17">
        <v>50.5</v>
      </c>
      <c r="U4" s="17">
        <v>25.5</v>
      </c>
      <c r="V4" s="17">
        <v>24</v>
      </c>
      <c r="W4" s="63">
        <v>6.4</v>
      </c>
      <c r="X4" s="63">
        <v>92.1</v>
      </c>
      <c r="Y4" s="63">
        <v>0.7</v>
      </c>
      <c r="Z4" s="75">
        <v>189</v>
      </c>
      <c r="AA4" s="75">
        <v>140</v>
      </c>
      <c r="AB4" s="75">
        <v>76</v>
      </c>
      <c r="AC4" s="17"/>
      <c r="AD4" s="17" t="s">
        <v>41</v>
      </c>
      <c r="AE4" s="17">
        <v>120</v>
      </c>
      <c r="AF4" s="17" t="s">
        <v>42</v>
      </c>
      <c r="AG4" s="17">
        <v>180</v>
      </c>
      <c r="AH4" s="17">
        <v>15</v>
      </c>
      <c r="AI4" s="17" t="s">
        <v>43</v>
      </c>
      <c r="AJ4" s="17">
        <v>3800</v>
      </c>
      <c r="AK4" s="17"/>
      <c r="AL4" s="17"/>
      <c r="AM4" s="17">
        <v>21</v>
      </c>
      <c r="AN4" s="17">
        <v>0.05</v>
      </c>
      <c r="AO4" s="17">
        <v>265</v>
      </c>
      <c r="AP4" s="17">
        <v>5300</v>
      </c>
      <c r="AQ4" s="69">
        <f>+AP4/AVERAGE($AP$7,$AP$4,$AP$10,$AP$13,$AP$16,$AP$19,$AP$22)</f>
        <v>1.124242424242424</v>
      </c>
      <c r="AR4" s="69">
        <f>+AP4/AQ4</f>
        <v>4714.285714285715</v>
      </c>
      <c r="AS4" s="6"/>
      <c r="AT4" s="17">
        <v>11.4</v>
      </c>
      <c r="AU4" s="17" t="s">
        <v>44</v>
      </c>
      <c r="AV4" s="17">
        <v>42</v>
      </c>
      <c r="AW4" s="17">
        <v>42</v>
      </c>
      <c r="AX4" s="17">
        <v>7</v>
      </c>
      <c r="AY4" s="17">
        <v>30</v>
      </c>
      <c r="AZ4" s="17">
        <v>3</v>
      </c>
      <c r="BA4" s="17">
        <v>98</v>
      </c>
      <c r="BB4" s="17">
        <v>72</v>
      </c>
      <c r="BC4" s="17">
        <v>30</v>
      </c>
      <c r="BD4" s="17">
        <v>62</v>
      </c>
      <c r="BE4" s="6"/>
      <c r="BF4" s="6"/>
      <c r="BG4" s="6"/>
      <c r="BH4" s="17"/>
      <c r="BI4" s="17"/>
      <c r="BJ4" s="17"/>
      <c r="BK4" s="17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2.75">
      <c r="A5" s="5" t="s">
        <v>31</v>
      </c>
      <c r="B5" s="5" t="s">
        <v>32</v>
      </c>
      <c r="C5" s="5" t="s">
        <v>34</v>
      </c>
      <c r="D5" s="5" t="s">
        <v>35</v>
      </c>
      <c r="E5" s="5" t="s">
        <v>51</v>
      </c>
      <c r="F5" s="90">
        <v>40372</v>
      </c>
      <c r="G5" s="5" t="s">
        <v>37</v>
      </c>
      <c r="H5" s="5" t="s">
        <v>38</v>
      </c>
      <c r="I5" s="5"/>
      <c r="J5" s="5"/>
      <c r="K5" s="5"/>
      <c r="L5" s="5">
        <v>3.4</v>
      </c>
      <c r="M5" s="5">
        <v>2.94</v>
      </c>
      <c r="N5" s="5">
        <v>3.14</v>
      </c>
      <c r="O5" s="5"/>
      <c r="P5" s="5"/>
      <c r="Q5" s="5"/>
      <c r="R5" s="5"/>
      <c r="S5" s="5">
        <v>4.09</v>
      </c>
      <c r="T5" s="5">
        <v>50.5</v>
      </c>
      <c r="U5" s="5">
        <v>25.5</v>
      </c>
      <c r="V5" s="5">
        <v>24</v>
      </c>
      <c r="W5" s="33">
        <v>6.4</v>
      </c>
      <c r="X5" s="33">
        <v>92.1</v>
      </c>
      <c r="Y5" s="33">
        <v>0.7</v>
      </c>
      <c r="Z5" s="43">
        <v>189</v>
      </c>
      <c r="AA5" s="43">
        <v>140</v>
      </c>
      <c r="AB5" s="43">
        <v>76</v>
      </c>
      <c r="AC5" s="5"/>
      <c r="AD5" s="5" t="s">
        <v>41</v>
      </c>
      <c r="AE5" s="5">
        <v>120</v>
      </c>
      <c r="AF5" s="5" t="s">
        <v>42</v>
      </c>
      <c r="AG5" s="5">
        <v>180</v>
      </c>
      <c r="AH5" s="5">
        <v>15</v>
      </c>
      <c r="AI5" s="5" t="s">
        <v>43</v>
      </c>
      <c r="AJ5" s="5">
        <v>3800</v>
      </c>
      <c r="AK5" s="5"/>
      <c r="AL5" s="5"/>
      <c r="AM5" s="5">
        <v>21</v>
      </c>
      <c r="AN5" s="5">
        <v>0.09</v>
      </c>
      <c r="AO5" s="5">
        <v>490</v>
      </c>
      <c r="AP5" s="43">
        <v>5444.44444444444</v>
      </c>
      <c r="AQ5" s="39"/>
      <c r="AR5" s="39">
        <f>+AP5/AQ4</f>
        <v>4842.767295597481</v>
      </c>
      <c r="AS5" s="92"/>
      <c r="AT5" s="5">
        <v>7.9</v>
      </c>
      <c r="AU5" s="5" t="s">
        <v>44</v>
      </c>
      <c r="AV5" s="5">
        <v>42</v>
      </c>
      <c r="AW5" s="5">
        <v>42</v>
      </c>
      <c r="AX5" s="5">
        <v>7</v>
      </c>
      <c r="AY5" s="5">
        <v>30</v>
      </c>
      <c r="AZ5" s="5">
        <v>3</v>
      </c>
      <c r="BA5" s="5">
        <v>98</v>
      </c>
      <c r="BB5" s="5">
        <v>72</v>
      </c>
      <c r="BC5" s="5">
        <v>30</v>
      </c>
      <c r="BD5" s="5">
        <v>62</v>
      </c>
      <c r="BE5" s="93"/>
      <c r="BF5" s="93"/>
      <c r="BG5" s="93"/>
      <c r="BH5" s="5" t="s">
        <v>117</v>
      </c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  <c r="IU5" s="93"/>
      <c r="IV5" s="93"/>
    </row>
    <row r="6" spans="1:256" ht="12.75">
      <c r="A6" s="5" t="s">
        <v>31</v>
      </c>
      <c r="B6" s="5" t="s">
        <v>32</v>
      </c>
      <c r="C6" s="5" t="s">
        <v>34</v>
      </c>
      <c r="D6" s="5" t="s">
        <v>35</v>
      </c>
      <c r="E6" s="5" t="s">
        <v>94</v>
      </c>
      <c r="F6" s="90">
        <v>40372</v>
      </c>
      <c r="G6" s="5" t="s">
        <v>37</v>
      </c>
      <c r="H6" s="5" t="s">
        <v>38</v>
      </c>
      <c r="I6" s="5"/>
      <c r="J6" s="5"/>
      <c r="K6" s="5"/>
      <c r="L6" s="5">
        <v>3.4</v>
      </c>
      <c r="M6" s="5">
        <v>2.94</v>
      </c>
      <c r="N6" s="5">
        <v>3.14</v>
      </c>
      <c r="O6" s="5"/>
      <c r="P6" s="5"/>
      <c r="Q6" s="5"/>
      <c r="R6" s="5"/>
      <c r="S6" s="5">
        <v>4.09</v>
      </c>
      <c r="T6" s="5">
        <v>50.5</v>
      </c>
      <c r="U6" s="5">
        <v>25.5</v>
      </c>
      <c r="V6" s="5">
        <v>24</v>
      </c>
      <c r="W6" s="33">
        <v>6.4</v>
      </c>
      <c r="X6" s="33">
        <v>92.1</v>
      </c>
      <c r="Y6" s="33">
        <v>0.7</v>
      </c>
      <c r="Z6" s="43">
        <v>189</v>
      </c>
      <c r="AA6" s="43">
        <v>140</v>
      </c>
      <c r="AB6" s="43">
        <v>76</v>
      </c>
      <c r="AC6" s="5"/>
      <c r="AD6" s="5" t="s">
        <v>41</v>
      </c>
      <c r="AE6" s="5">
        <v>120</v>
      </c>
      <c r="AF6" s="5" t="s">
        <v>42</v>
      </c>
      <c r="AG6" s="5">
        <v>180</v>
      </c>
      <c r="AH6" s="5">
        <v>15</v>
      </c>
      <c r="AI6" s="5" t="s">
        <v>43</v>
      </c>
      <c r="AJ6" s="5">
        <v>3800</v>
      </c>
      <c r="AK6" s="5"/>
      <c r="AL6" s="5"/>
      <c r="AM6" s="5">
        <v>21</v>
      </c>
      <c r="AN6" s="5">
        <v>0.09</v>
      </c>
      <c r="AO6" s="5">
        <v>425</v>
      </c>
      <c r="AP6" s="43">
        <v>4722.22222222222</v>
      </c>
      <c r="AQ6" s="39"/>
      <c r="AR6" s="39">
        <f>+AP6/AQ7</f>
        <v>4736.575481256331</v>
      </c>
      <c r="AS6" s="92"/>
      <c r="AT6" s="5">
        <v>8</v>
      </c>
      <c r="AU6" s="5" t="s">
        <v>44</v>
      </c>
      <c r="AV6" s="5">
        <v>42</v>
      </c>
      <c r="AW6" s="5">
        <v>42</v>
      </c>
      <c r="AX6" s="5">
        <v>7</v>
      </c>
      <c r="AY6" s="5">
        <v>30</v>
      </c>
      <c r="AZ6" s="5">
        <v>3</v>
      </c>
      <c r="BA6" s="5">
        <v>98</v>
      </c>
      <c r="BB6" s="5">
        <v>72</v>
      </c>
      <c r="BC6" s="5">
        <v>30</v>
      </c>
      <c r="BD6" s="5">
        <v>62</v>
      </c>
      <c r="BE6" s="93"/>
      <c r="BF6" s="93"/>
      <c r="BG6" s="93"/>
      <c r="BH6" s="5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  <c r="IR6" s="93"/>
      <c r="IS6" s="93"/>
      <c r="IT6" s="93"/>
      <c r="IU6" s="93"/>
      <c r="IV6" s="93"/>
    </row>
    <row r="7" spans="1:256" ht="12.75">
      <c r="A7" s="5" t="s">
        <v>31</v>
      </c>
      <c r="B7" s="5" t="s">
        <v>32</v>
      </c>
      <c r="C7" s="5" t="s">
        <v>34</v>
      </c>
      <c r="D7" s="5" t="s">
        <v>35</v>
      </c>
      <c r="E7" s="5" t="s">
        <v>21</v>
      </c>
      <c r="F7" s="90">
        <v>40372</v>
      </c>
      <c r="G7" s="5" t="s">
        <v>37</v>
      </c>
      <c r="H7" s="5" t="s">
        <v>38</v>
      </c>
      <c r="I7" s="5"/>
      <c r="J7" s="5"/>
      <c r="K7" s="5"/>
      <c r="L7" s="5">
        <v>3.4</v>
      </c>
      <c r="M7" s="5">
        <v>2.94</v>
      </c>
      <c r="N7" s="5">
        <v>3.14</v>
      </c>
      <c r="O7" s="5"/>
      <c r="P7" s="5"/>
      <c r="Q7" s="5"/>
      <c r="R7" s="5"/>
      <c r="S7" s="5">
        <v>4.09</v>
      </c>
      <c r="T7" s="5">
        <v>50.5</v>
      </c>
      <c r="U7" s="5">
        <v>25.5</v>
      </c>
      <c r="V7" s="5">
        <v>24</v>
      </c>
      <c r="W7" s="33">
        <v>6.4</v>
      </c>
      <c r="X7" s="33">
        <v>92.1</v>
      </c>
      <c r="Y7" s="33">
        <v>0.7</v>
      </c>
      <c r="Z7" s="43">
        <v>189</v>
      </c>
      <c r="AA7" s="43">
        <v>140</v>
      </c>
      <c r="AB7" s="43">
        <v>76</v>
      </c>
      <c r="AC7" s="5"/>
      <c r="AD7" s="5" t="s">
        <v>41</v>
      </c>
      <c r="AE7" s="5">
        <v>120</v>
      </c>
      <c r="AF7" s="5" t="s">
        <v>42</v>
      </c>
      <c r="AG7" s="5">
        <v>180</v>
      </c>
      <c r="AH7" s="5">
        <v>15</v>
      </c>
      <c r="AI7" s="5" t="s">
        <v>43</v>
      </c>
      <c r="AJ7" s="5">
        <v>3800</v>
      </c>
      <c r="AK7" s="5"/>
      <c r="AL7" s="5"/>
      <c r="AM7" s="5">
        <v>21</v>
      </c>
      <c r="AN7" s="5">
        <v>0.05</v>
      </c>
      <c r="AO7" s="5">
        <v>235</v>
      </c>
      <c r="AP7" s="43">
        <v>4700</v>
      </c>
      <c r="AQ7" s="39">
        <f>+AP7/AVERAGE($AP$7,$AP$4,$AP$10,$AP$13,$AP$16,$AP$19,$AP$22)</f>
        <v>0.9969696969696968</v>
      </c>
      <c r="AR7" s="39">
        <f>+AP7/AQ7</f>
        <v>4714.285714285715</v>
      </c>
      <c r="AS7" s="92"/>
      <c r="AT7" s="5">
        <v>14</v>
      </c>
      <c r="AU7" s="5" t="s">
        <v>44</v>
      </c>
      <c r="AV7" s="5">
        <v>42</v>
      </c>
      <c r="AW7" s="5">
        <v>42</v>
      </c>
      <c r="AX7" s="5">
        <v>7</v>
      </c>
      <c r="AY7" s="5">
        <v>30</v>
      </c>
      <c r="AZ7" s="5">
        <v>3</v>
      </c>
      <c r="BA7" s="5">
        <v>98</v>
      </c>
      <c r="BB7" s="5">
        <v>72</v>
      </c>
      <c r="BC7" s="5">
        <v>30</v>
      </c>
      <c r="BD7" s="5">
        <v>62</v>
      </c>
      <c r="BE7" s="93"/>
      <c r="BF7" s="93"/>
      <c r="BG7" s="93"/>
      <c r="BH7" s="5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  <c r="IR7" s="93"/>
      <c r="IS7" s="93"/>
      <c r="IT7" s="93"/>
      <c r="IU7" s="93"/>
      <c r="IV7" s="93"/>
    </row>
    <row r="8" spans="1:256" ht="12.75">
      <c r="A8" s="5" t="s">
        <v>31</v>
      </c>
      <c r="B8" s="5" t="s">
        <v>32</v>
      </c>
      <c r="C8" s="5" t="s">
        <v>34</v>
      </c>
      <c r="D8" s="5" t="s">
        <v>35</v>
      </c>
      <c r="E8" s="5" t="s">
        <v>105</v>
      </c>
      <c r="F8" s="90">
        <v>40372</v>
      </c>
      <c r="G8" s="5" t="s">
        <v>37</v>
      </c>
      <c r="H8" s="5" t="s">
        <v>38</v>
      </c>
      <c r="I8" s="5"/>
      <c r="J8" s="5"/>
      <c r="K8" s="5"/>
      <c r="L8" s="5">
        <v>3.4</v>
      </c>
      <c r="M8" s="5">
        <v>2.94</v>
      </c>
      <c r="N8" s="5">
        <v>3.14</v>
      </c>
      <c r="O8" s="5"/>
      <c r="P8" s="5"/>
      <c r="Q8" s="5"/>
      <c r="R8" s="5"/>
      <c r="S8" s="5">
        <v>4.09</v>
      </c>
      <c r="T8" s="5">
        <v>50.5</v>
      </c>
      <c r="U8" s="5">
        <v>25.5</v>
      </c>
      <c r="V8" s="5">
        <v>24</v>
      </c>
      <c r="W8" s="33">
        <v>6.4</v>
      </c>
      <c r="X8" s="33">
        <v>92.1</v>
      </c>
      <c r="Y8" s="33">
        <v>0.7</v>
      </c>
      <c r="Z8" s="43">
        <v>189</v>
      </c>
      <c r="AA8" s="43">
        <v>140</v>
      </c>
      <c r="AB8" s="43">
        <v>76</v>
      </c>
      <c r="AC8" s="5"/>
      <c r="AD8" s="5" t="s">
        <v>41</v>
      </c>
      <c r="AE8" s="5">
        <v>120</v>
      </c>
      <c r="AF8" s="5" t="s">
        <v>42</v>
      </c>
      <c r="AG8" s="5">
        <v>180</v>
      </c>
      <c r="AH8" s="5">
        <v>15</v>
      </c>
      <c r="AI8" s="5" t="s">
        <v>43</v>
      </c>
      <c r="AJ8" s="5">
        <v>3800</v>
      </c>
      <c r="AK8" s="5"/>
      <c r="AL8" s="5"/>
      <c r="AM8" s="5">
        <v>21</v>
      </c>
      <c r="AN8" s="5">
        <v>0.09</v>
      </c>
      <c r="AO8" s="5">
        <v>375</v>
      </c>
      <c r="AP8" s="43">
        <v>4166.66666666667</v>
      </c>
      <c r="AQ8" s="39"/>
      <c r="AR8" s="39">
        <f>+AP8/AQ7</f>
        <v>4179.331306990885</v>
      </c>
      <c r="AS8" s="92"/>
      <c r="AT8" s="5">
        <v>7</v>
      </c>
      <c r="AU8" s="5" t="s">
        <v>44</v>
      </c>
      <c r="AV8" s="5">
        <v>42</v>
      </c>
      <c r="AW8" s="5">
        <v>42</v>
      </c>
      <c r="AX8" s="5">
        <v>7</v>
      </c>
      <c r="AY8" s="5">
        <v>30</v>
      </c>
      <c r="AZ8" s="5">
        <v>3</v>
      </c>
      <c r="BA8" s="5">
        <v>98</v>
      </c>
      <c r="BB8" s="5">
        <v>72</v>
      </c>
      <c r="BC8" s="5">
        <v>30</v>
      </c>
      <c r="BD8" s="5">
        <v>62</v>
      </c>
      <c r="BE8" s="93"/>
      <c r="BF8" s="93"/>
      <c r="BG8" s="93"/>
      <c r="BH8" s="5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  <c r="IR8" s="93"/>
      <c r="IS8" s="93"/>
      <c r="IT8" s="93"/>
      <c r="IU8" s="93"/>
      <c r="IV8" s="93"/>
    </row>
    <row r="9" spans="1:256" ht="12.75">
      <c r="A9" s="5" t="s">
        <v>31</v>
      </c>
      <c r="B9" s="5" t="s">
        <v>32</v>
      </c>
      <c r="C9" s="5" t="s">
        <v>34</v>
      </c>
      <c r="D9" s="5" t="s">
        <v>35</v>
      </c>
      <c r="E9" s="5" t="s">
        <v>59</v>
      </c>
      <c r="F9" s="90">
        <v>40372</v>
      </c>
      <c r="G9" s="5" t="s">
        <v>37</v>
      </c>
      <c r="H9" s="5" t="s">
        <v>38</v>
      </c>
      <c r="I9" s="5"/>
      <c r="J9" s="5"/>
      <c r="K9" s="5"/>
      <c r="L9" s="5">
        <v>3.4</v>
      </c>
      <c r="M9" s="5">
        <v>2.94</v>
      </c>
      <c r="N9" s="5">
        <v>3.14</v>
      </c>
      <c r="O9" s="5"/>
      <c r="P9" s="5"/>
      <c r="Q9" s="5"/>
      <c r="R9" s="5"/>
      <c r="S9" s="5">
        <v>4.09</v>
      </c>
      <c r="T9" s="5">
        <v>50.5</v>
      </c>
      <c r="U9" s="5">
        <v>25.5</v>
      </c>
      <c r="V9" s="5">
        <v>24</v>
      </c>
      <c r="W9" s="33">
        <v>6.4</v>
      </c>
      <c r="X9" s="33">
        <v>92.1</v>
      </c>
      <c r="Y9" s="33">
        <v>0.7</v>
      </c>
      <c r="Z9" s="43">
        <v>189</v>
      </c>
      <c r="AA9" s="43">
        <v>140</v>
      </c>
      <c r="AB9" s="43">
        <v>76</v>
      </c>
      <c r="AC9" s="5"/>
      <c r="AD9" s="5" t="s">
        <v>41</v>
      </c>
      <c r="AE9" s="5">
        <v>120</v>
      </c>
      <c r="AF9" s="5" t="s">
        <v>42</v>
      </c>
      <c r="AG9" s="5">
        <v>180</v>
      </c>
      <c r="AH9" s="5">
        <v>15</v>
      </c>
      <c r="AI9" s="5" t="s">
        <v>43</v>
      </c>
      <c r="AJ9" s="5">
        <v>3800</v>
      </c>
      <c r="AK9" s="5"/>
      <c r="AL9" s="5"/>
      <c r="AM9" s="5">
        <v>21</v>
      </c>
      <c r="AN9" s="5">
        <v>0.09</v>
      </c>
      <c r="AO9" s="5">
        <v>410</v>
      </c>
      <c r="AP9" s="43">
        <v>4555.55555555556</v>
      </c>
      <c r="AQ9" s="39"/>
      <c r="AR9" s="39">
        <f>+AP9/AQ10</f>
        <v>5238.095238095244</v>
      </c>
      <c r="AS9" s="92"/>
      <c r="AT9" s="5">
        <v>9</v>
      </c>
      <c r="AU9" s="5" t="s">
        <v>44</v>
      </c>
      <c r="AV9" s="5">
        <v>42</v>
      </c>
      <c r="AW9" s="5">
        <v>42</v>
      </c>
      <c r="AX9" s="5">
        <v>7</v>
      </c>
      <c r="AY9" s="5">
        <v>30</v>
      </c>
      <c r="AZ9" s="5">
        <v>3</v>
      </c>
      <c r="BA9" s="5">
        <v>98</v>
      </c>
      <c r="BB9" s="5">
        <v>72</v>
      </c>
      <c r="BC9" s="5">
        <v>30</v>
      </c>
      <c r="BD9" s="5">
        <v>62</v>
      </c>
      <c r="BE9" s="93"/>
      <c r="BF9" s="93"/>
      <c r="BG9" s="93"/>
      <c r="BH9" s="5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  <c r="IQ9" s="93"/>
      <c r="IR9" s="93"/>
      <c r="IS9" s="93"/>
      <c r="IT9" s="93"/>
      <c r="IU9" s="93"/>
      <c r="IV9" s="93"/>
    </row>
    <row r="10" spans="1:256" ht="12.75">
      <c r="A10" s="5" t="s">
        <v>31</v>
      </c>
      <c r="B10" s="5" t="s">
        <v>32</v>
      </c>
      <c r="C10" s="5" t="s">
        <v>34</v>
      </c>
      <c r="D10" s="5" t="s">
        <v>35</v>
      </c>
      <c r="E10" s="5" t="s">
        <v>21</v>
      </c>
      <c r="F10" s="90">
        <v>40372</v>
      </c>
      <c r="G10" s="5" t="s">
        <v>37</v>
      </c>
      <c r="H10" s="5" t="s">
        <v>38</v>
      </c>
      <c r="I10" s="5"/>
      <c r="J10" s="5"/>
      <c r="K10" s="5"/>
      <c r="L10" s="5">
        <v>3.4</v>
      </c>
      <c r="M10" s="5">
        <v>2.94</v>
      </c>
      <c r="N10" s="5">
        <v>3.14</v>
      </c>
      <c r="O10" s="5"/>
      <c r="P10" s="5"/>
      <c r="Q10" s="5"/>
      <c r="R10" s="5"/>
      <c r="S10" s="5">
        <v>4.09</v>
      </c>
      <c r="T10" s="5">
        <v>50.5</v>
      </c>
      <c r="U10" s="5">
        <v>25.5</v>
      </c>
      <c r="V10" s="5">
        <v>24</v>
      </c>
      <c r="W10" s="33">
        <v>6.4</v>
      </c>
      <c r="X10" s="33">
        <v>92.1</v>
      </c>
      <c r="Y10" s="33">
        <v>0.7</v>
      </c>
      <c r="Z10" s="43">
        <v>189</v>
      </c>
      <c r="AA10" s="43">
        <v>140</v>
      </c>
      <c r="AB10" s="43">
        <v>76</v>
      </c>
      <c r="AC10" s="5"/>
      <c r="AD10" s="5" t="s">
        <v>41</v>
      </c>
      <c r="AE10" s="5">
        <v>120</v>
      </c>
      <c r="AF10" s="5" t="s">
        <v>42</v>
      </c>
      <c r="AG10" s="5">
        <v>180</v>
      </c>
      <c r="AH10" s="5">
        <v>15</v>
      </c>
      <c r="AI10" s="5" t="s">
        <v>43</v>
      </c>
      <c r="AJ10" s="5">
        <v>3800</v>
      </c>
      <c r="AK10" s="5"/>
      <c r="AL10" s="5"/>
      <c r="AM10" s="5">
        <v>21</v>
      </c>
      <c r="AN10" s="5">
        <v>0.05</v>
      </c>
      <c r="AO10" s="5">
        <v>205</v>
      </c>
      <c r="AP10" s="43">
        <v>4100</v>
      </c>
      <c r="AQ10" s="39">
        <f>+AP10/AVERAGE($AP$7,$AP$4,$AP$10,$AP$13,$AP$16,$AP$19,$AP$22)</f>
        <v>0.8696969696969696</v>
      </c>
      <c r="AR10" s="39">
        <f>+AP10/AQ10</f>
        <v>4714.285714285715</v>
      </c>
      <c r="AS10" s="92"/>
      <c r="AT10" s="5">
        <v>8.1</v>
      </c>
      <c r="AU10" s="5" t="s">
        <v>44</v>
      </c>
      <c r="AV10" s="5">
        <v>42</v>
      </c>
      <c r="AW10" s="5">
        <v>42</v>
      </c>
      <c r="AX10" s="5">
        <v>7</v>
      </c>
      <c r="AY10" s="5">
        <v>30</v>
      </c>
      <c r="AZ10" s="5">
        <v>3</v>
      </c>
      <c r="BA10" s="5">
        <v>98</v>
      </c>
      <c r="BB10" s="5">
        <v>72</v>
      </c>
      <c r="BC10" s="5">
        <v>30</v>
      </c>
      <c r="BD10" s="5">
        <v>62</v>
      </c>
      <c r="BE10" s="93"/>
      <c r="BF10" s="93"/>
      <c r="BG10" s="93"/>
      <c r="BH10" s="5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  <c r="IQ10" s="93"/>
      <c r="IR10" s="93"/>
      <c r="IS10" s="93"/>
      <c r="IT10" s="93"/>
      <c r="IU10" s="93"/>
      <c r="IV10" s="93"/>
    </row>
    <row r="11" spans="1:256" ht="12.75">
      <c r="A11" s="5" t="s">
        <v>31</v>
      </c>
      <c r="B11" s="5" t="s">
        <v>32</v>
      </c>
      <c r="C11" s="5" t="s">
        <v>34</v>
      </c>
      <c r="D11" s="5" t="s">
        <v>35</v>
      </c>
      <c r="E11" s="5" t="s">
        <v>60</v>
      </c>
      <c r="F11" s="90">
        <v>40372</v>
      </c>
      <c r="G11" s="5" t="s">
        <v>37</v>
      </c>
      <c r="H11" s="5" t="s">
        <v>38</v>
      </c>
      <c r="I11" s="5"/>
      <c r="J11" s="5"/>
      <c r="K11" s="5"/>
      <c r="L11" s="5">
        <v>3.4</v>
      </c>
      <c r="M11" s="5">
        <v>2.94</v>
      </c>
      <c r="N11" s="5">
        <v>3.14</v>
      </c>
      <c r="O11" s="5"/>
      <c r="P11" s="5"/>
      <c r="Q11" s="5"/>
      <c r="R11" s="5"/>
      <c r="S11" s="5">
        <v>4.09</v>
      </c>
      <c r="T11" s="5">
        <v>50.5</v>
      </c>
      <c r="U11" s="5">
        <v>25.5</v>
      </c>
      <c r="V11" s="5">
        <v>24</v>
      </c>
      <c r="W11" s="33">
        <v>6.4</v>
      </c>
      <c r="X11" s="33">
        <v>92.1</v>
      </c>
      <c r="Y11" s="33">
        <v>0.7</v>
      </c>
      <c r="Z11" s="43">
        <v>189</v>
      </c>
      <c r="AA11" s="43">
        <v>140</v>
      </c>
      <c r="AB11" s="43">
        <v>76</v>
      </c>
      <c r="AC11" s="5"/>
      <c r="AD11" s="5" t="s">
        <v>41</v>
      </c>
      <c r="AE11" s="5">
        <v>120</v>
      </c>
      <c r="AF11" s="5" t="s">
        <v>42</v>
      </c>
      <c r="AG11" s="5">
        <v>180</v>
      </c>
      <c r="AH11" s="5">
        <v>15</v>
      </c>
      <c r="AI11" s="5" t="s">
        <v>43</v>
      </c>
      <c r="AJ11" s="5">
        <v>3800</v>
      </c>
      <c r="AK11" s="5"/>
      <c r="AL11" s="5"/>
      <c r="AM11" s="5">
        <v>21</v>
      </c>
      <c r="AN11" s="5">
        <v>0.09</v>
      </c>
      <c r="AO11" s="5">
        <v>420</v>
      </c>
      <c r="AP11" s="43">
        <v>4666.66666666667</v>
      </c>
      <c r="AQ11" s="39"/>
      <c r="AR11" s="39">
        <f>+AP11/AQ10</f>
        <v>5365.853658536589</v>
      </c>
      <c r="AS11" s="92"/>
      <c r="AT11" s="5">
        <v>9</v>
      </c>
      <c r="AU11" s="5" t="s">
        <v>44</v>
      </c>
      <c r="AV11" s="5">
        <v>42</v>
      </c>
      <c r="AW11" s="5">
        <v>42</v>
      </c>
      <c r="AX11" s="5">
        <v>7</v>
      </c>
      <c r="AY11" s="5">
        <v>30</v>
      </c>
      <c r="AZ11" s="5">
        <v>3</v>
      </c>
      <c r="BA11" s="5">
        <v>98</v>
      </c>
      <c r="BB11" s="5">
        <v>72</v>
      </c>
      <c r="BC11" s="5">
        <v>30</v>
      </c>
      <c r="BD11" s="5">
        <v>62</v>
      </c>
      <c r="BE11" s="93"/>
      <c r="BF11" s="93"/>
      <c r="BG11" s="93"/>
      <c r="BH11" s="5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  <c r="IQ11" s="93"/>
      <c r="IR11" s="93"/>
      <c r="IS11" s="93"/>
      <c r="IT11" s="93"/>
      <c r="IU11" s="93"/>
      <c r="IV11" s="93"/>
    </row>
    <row r="12" spans="1:256" ht="12.75">
      <c r="A12" s="5" t="s">
        <v>31</v>
      </c>
      <c r="B12" s="5" t="s">
        <v>32</v>
      </c>
      <c r="C12" s="5" t="s">
        <v>34</v>
      </c>
      <c r="D12" s="5" t="s">
        <v>35</v>
      </c>
      <c r="E12" s="5" t="s">
        <v>116</v>
      </c>
      <c r="F12" s="90">
        <v>40372</v>
      </c>
      <c r="G12" s="5" t="s">
        <v>37</v>
      </c>
      <c r="H12" s="5" t="s">
        <v>38</v>
      </c>
      <c r="I12" s="5"/>
      <c r="J12" s="5"/>
      <c r="K12" s="5"/>
      <c r="L12" s="5">
        <v>3.4</v>
      </c>
      <c r="M12" s="5">
        <v>2.94</v>
      </c>
      <c r="N12" s="5">
        <v>3.14</v>
      </c>
      <c r="O12" s="5"/>
      <c r="P12" s="5"/>
      <c r="Q12" s="5"/>
      <c r="R12" s="5"/>
      <c r="S12" s="5">
        <v>4.09</v>
      </c>
      <c r="T12" s="5">
        <v>50.5</v>
      </c>
      <c r="U12" s="5">
        <v>25.5</v>
      </c>
      <c r="V12" s="5">
        <v>24</v>
      </c>
      <c r="W12" s="33">
        <v>6.4</v>
      </c>
      <c r="X12" s="33">
        <v>92.1</v>
      </c>
      <c r="Y12" s="33">
        <v>0.7</v>
      </c>
      <c r="Z12" s="43">
        <v>189</v>
      </c>
      <c r="AA12" s="43">
        <v>140</v>
      </c>
      <c r="AB12" s="43">
        <v>76</v>
      </c>
      <c r="AC12" s="5"/>
      <c r="AD12" s="5" t="s">
        <v>41</v>
      </c>
      <c r="AE12" s="5">
        <v>120</v>
      </c>
      <c r="AF12" s="5" t="s">
        <v>42</v>
      </c>
      <c r="AG12" s="5">
        <v>180</v>
      </c>
      <c r="AH12" s="5">
        <v>15</v>
      </c>
      <c r="AI12" s="5" t="s">
        <v>43</v>
      </c>
      <c r="AJ12" s="5">
        <v>3800</v>
      </c>
      <c r="AK12" s="5"/>
      <c r="AL12" s="5"/>
      <c r="AM12" s="5">
        <v>21</v>
      </c>
      <c r="AN12" s="5">
        <v>0.09</v>
      </c>
      <c r="AO12" s="5">
        <v>390</v>
      </c>
      <c r="AP12" s="43">
        <v>4333.33333333333</v>
      </c>
      <c r="AQ12" s="39"/>
      <c r="AR12" s="39">
        <f>+AP12/AQ13</f>
        <v>4440.993788819873</v>
      </c>
      <c r="AS12" s="92"/>
      <c r="AT12" s="5">
        <v>7.7</v>
      </c>
      <c r="AU12" s="5" t="s">
        <v>44</v>
      </c>
      <c r="AV12" s="5">
        <v>42</v>
      </c>
      <c r="AW12" s="5">
        <v>42</v>
      </c>
      <c r="AX12" s="5">
        <v>7</v>
      </c>
      <c r="AY12" s="5">
        <v>30</v>
      </c>
      <c r="AZ12" s="5">
        <v>3</v>
      </c>
      <c r="BA12" s="5">
        <v>98</v>
      </c>
      <c r="BB12" s="5">
        <v>72</v>
      </c>
      <c r="BC12" s="5">
        <v>30</v>
      </c>
      <c r="BD12" s="5">
        <v>62</v>
      </c>
      <c r="BE12" s="93"/>
      <c r="BF12" s="93"/>
      <c r="BG12" s="93"/>
      <c r="BH12" s="5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  <c r="IQ12" s="93"/>
      <c r="IR12" s="93"/>
      <c r="IS12" s="93"/>
      <c r="IT12" s="93"/>
      <c r="IU12" s="93"/>
      <c r="IV12" s="93"/>
    </row>
    <row r="13" spans="1:256" ht="12.75">
      <c r="A13" s="5" t="s">
        <v>31</v>
      </c>
      <c r="B13" s="5" t="s">
        <v>32</v>
      </c>
      <c r="C13" s="5" t="s">
        <v>34</v>
      </c>
      <c r="D13" s="5" t="s">
        <v>35</v>
      </c>
      <c r="E13" s="5" t="s">
        <v>21</v>
      </c>
      <c r="F13" s="90">
        <v>40372</v>
      </c>
      <c r="G13" s="5" t="s">
        <v>37</v>
      </c>
      <c r="H13" s="5" t="s">
        <v>38</v>
      </c>
      <c r="I13" s="5"/>
      <c r="J13" s="5"/>
      <c r="K13" s="5"/>
      <c r="L13" s="5">
        <v>3.4</v>
      </c>
      <c r="M13" s="5">
        <v>2.94</v>
      </c>
      <c r="N13" s="5">
        <v>3.14</v>
      </c>
      <c r="O13" s="5"/>
      <c r="P13" s="5"/>
      <c r="Q13" s="5"/>
      <c r="R13" s="5"/>
      <c r="S13" s="5">
        <v>4.09</v>
      </c>
      <c r="T13" s="5">
        <v>50.5</v>
      </c>
      <c r="U13" s="5">
        <v>25.5</v>
      </c>
      <c r="V13" s="5">
        <v>24</v>
      </c>
      <c r="W13" s="33">
        <v>6.4</v>
      </c>
      <c r="X13" s="33">
        <v>92.1</v>
      </c>
      <c r="Y13" s="33">
        <v>0.7</v>
      </c>
      <c r="Z13" s="43">
        <v>189</v>
      </c>
      <c r="AA13" s="43">
        <v>140</v>
      </c>
      <c r="AB13" s="43">
        <v>76</v>
      </c>
      <c r="AC13" s="5"/>
      <c r="AD13" s="5" t="s">
        <v>41</v>
      </c>
      <c r="AE13" s="5">
        <v>120</v>
      </c>
      <c r="AF13" s="5" t="s">
        <v>42</v>
      </c>
      <c r="AG13" s="5">
        <v>180</v>
      </c>
      <c r="AH13" s="5">
        <v>15</v>
      </c>
      <c r="AI13" s="5" t="s">
        <v>43</v>
      </c>
      <c r="AJ13" s="5">
        <v>3800</v>
      </c>
      <c r="AK13" s="5"/>
      <c r="AL13" s="5"/>
      <c r="AM13" s="5">
        <v>21</v>
      </c>
      <c r="AN13" s="5">
        <v>0.05</v>
      </c>
      <c r="AO13" s="5">
        <v>230</v>
      </c>
      <c r="AP13" s="43">
        <v>4600</v>
      </c>
      <c r="AQ13" s="39">
        <f>+AP13/AVERAGE($AP$7,$AP$4,$AP$10,$AP$13,$AP$16,$AP$19,$AP$22)</f>
        <v>0.9757575757575757</v>
      </c>
      <c r="AR13" s="39">
        <f>+AP13/AQ13</f>
        <v>4714.285714285715</v>
      </c>
      <c r="AS13" s="92"/>
      <c r="AT13" s="5">
        <v>13.6</v>
      </c>
      <c r="AU13" s="5" t="s">
        <v>44</v>
      </c>
      <c r="AV13" s="5">
        <v>42</v>
      </c>
      <c r="AW13" s="5">
        <v>42</v>
      </c>
      <c r="AX13" s="5">
        <v>7</v>
      </c>
      <c r="AY13" s="5">
        <v>30</v>
      </c>
      <c r="AZ13" s="5">
        <v>3</v>
      </c>
      <c r="BA13" s="5">
        <v>98</v>
      </c>
      <c r="BB13" s="5">
        <v>72</v>
      </c>
      <c r="BC13" s="5">
        <v>30</v>
      </c>
      <c r="BD13" s="5">
        <v>62</v>
      </c>
      <c r="BE13" s="93"/>
      <c r="BF13" s="93"/>
      <c r="BG13" s="93"/>
      <c r="BH13" s="5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  <c r="IQ13" s="93"/>
      <c r="IR13" s="93"/>
      <c r="IS13" s="93"/>
      <c r="IT13" s="93"/>
      <c r="IU13" s="93"/>
      <c r="IV13" s="93"/>
    </row>
    <row r="14" spans="1:256" ht="12.75">
      <c r="A14" s="5" t="s">
        <v>31</v>
      </c>
      <c r="B14" s="5" t="s">
        <v>32</v>
      </c>
      <c r="C14" s="5" t="s">
        <v>34</v>
      </c>
      <c r="D14" s="5" t="s">
        <v>35</v>
      </c>
      <c r="E14" s="5" t="s">
        <v>70</v>
      </c>
      <c r="F14" s="90">
        <v>40372</v>
      </c>
      <c r="G14" s="5" t="s">
        <v>37</v>
      </c>
      <c r="H14" s="5" t="s">
        <v>38</v>
      </c>
      <c r="I14" s="5"/>
      <c r="J14" s="5"/>
      <c r="K14" s="5"/>
      <c r="L14" s="5">
        <v>3.4</v>
      </c>
      <c r="M14" s="5">
        <v>2.94</v>
      </c>
      <c r="N14" s="5">
        <v>3.14</v>
      </c>
      <c r="O14" s="5"/>
      <c r="P14" s="5"/>
      <c r="Q14" s="5"/>
      <c r="R14" s="5"/>
      <c r="S14" s="5">
        <v>4.09</v>
      </c>
      <c r="T14" s="5">
        <v>50.5</v>
      </c>
      <c r="U14" s="5">
        <v>25.5</v>
      </c>
      <c r="V14" s="5">
        <v>24</v>
      </c>
      <c r="W14" s="33">
        <v>6.4</v>
      </c>
      <c r="X14" s="33">
        <v>92.1</v>
      </c>
      <c r="Y14" s="33">
        <v>0.7</v>
      </c>
      <c r="Z14" s="43">
        <v>189</v>
      </c>
      <c r="AA14" s="43">
        <v>140</v>
      </c>
      <c r="AB14" s="43">
        <v>76</v>
      </c>
      <c r="AC14" s="5"/>
      <c r="AD14" s="5" t="s">
        <v>41</v>
      </c>
      <c r="AE14" s="5">
        <v>120</v>
      </c>
      <c r="AF14" s="5" t="s">
        <v>42</v>
      </c>
      <c r="AG14" s="5">
        <v>180</v>
      </c>
      <c r="AH14" s="5">
        <v>15</v>
      </c>
      <c r="AI14" s="5" t="s">
        <v>43</v>
      </c>
      <c r="AJ14" s="5">
        <v>3800</v>
      </c>
      <c r="AK14" s="5"/>
      <c r="AL14" s="5"/>
      <c r="AM14" s="5">
        <v>21</v>
      </c>
      <c r="AN14" s="5">
        <v>0.09</v>
      </c>
      <c r="AO14" s="5">
        <v>435</v>
      </c>
      <c r="AP14" s="43">
        <v>4833.33333333333</v>
      </c>
      <c r="AQ14" s="39"/>
      <c r="AR14" s="39">
        <f>+AP14/AQ13</f>
        <v>4953.41614906832</v>
      </c>
      <c r="AS14" s="92"/>
      <c r="AT14" s="5">
        <v>10.8</v>
      </c>
      <c r="AU14" s="5" t="s">
        <v>44</v>
      </c>
      <c r="AV14" s="5">
        <v>42</v>
      </c>
      <c r="AW14" s="5">
        <v>42</v>
      </c>
      <c r="AX14" s="5">
        <v>7</v>
      </c>
      <c r="AY14" s="5">
        <v>30</v>
      </c>
      <c r="AZ14" s="5">
        <v>3</v>
      </c>
      <c r="BA14" s="5">
        <v>98</v>
      </c>
      <c r="BB14" s="5">
        <v>72</v>
      </c>
      <c r="BC14" s="5">
        <v>30</v>
      </c>
      <c r="BD14" s="5">
        <v>62</v>
      </c>
      <c r="BE14" s="93"/>
      <c r="BF14" s="93"/>
      <c r="BG14" s="93"/>
      <c r="BH14" s="5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  <c r="IR14" s="93"/>
      <c r="IS14" s="93"/>
      <c r="IT14" s="93"/>
      <c r="IU14" s="93"/>
      <c r="IV14" s="93"/>
    </row>
    <row r="15" spans="1:256" ht="12.75">
      <c r="A15" s="5" t="s">
        <v>31</v>
      </c>
      <c r="B15" s="5" t="s">
        <v>32</v>
      </c>
      <c r="C15" s="5" t="s">
        <v>34</v>
      </c>
      <c r="D15" s="5" t="s">
        <v>35</v>
      </c>
      <c r="E15" s="5" t="s">
        <v>56</v>
      </c>
      <c r="F15" s="90">
        <v>40372</v>
      </c>
      <c r="G15" s="5" t="s">
        <v>37</v>
      </c>
      <c r="H15" s="5" t="s">
        <v>38</v>
      </c>
      <c r="I15" s="5"/>
      <c r="J15" s="5"/>
      <c r="K15" s="5"/>
      <c r="L15" s="5">
        <v>3.4</v>
      </c>
      <c r="M15" s="5">
        <v>2.94</v>
      </c>
      <c r="N15" s="5">
        <v>3.14</v>
      </c>
      <c r="O15" s="5"/>
      <c r="P15" s="5"/>
      <c r="Q15" s="5"/>
      <c r="R15" s="5"/>
      <c r="S15" s="5">
        <v>4.09</v>
      </c>
      <c r="T15" s="5">
        <v>50.5</v>
      </c>
      <c r="U15" s="5">
        <v>25.5</v>
      </c>
      <c r="V15" s="5">
        <v>24</v>
      </c>
      <c r="W15" s="33">
        <v>6.4</v>
      </c>
      <c r="X15" s="33">
        <v>92.1</v>
      </c>
      <c r="Y15" s="33">
        <v>0.7</v>
      </c>
      <c r="Z15" s="43">
        <v>189</v>
      </c>
      <c r="AA15" s="43">
        <v>140</v>
      </c>
      <c r="AB15" s="43">
        <v>76</v>
      </c>
      <c r="AC15" s="5"/>
      <c r="AD15" s="5" t="s">
        <v>41</v>
      </c>
      <c r="AE15" s="5">
        <v>120</v>
      </c>
      <c r="AF15" s="5" t="s">
        <v>42</v>
      </c>
      <c r="AG15" s="5">
        <v>180</v>
      </c>
      <c r="AH15" s="5">
        <v>15</v>
      </c>
      <c r="AI15" s="5" t="s">
        <v>43</v>
      </c>
      <c r="AJ15" s="5">
        <v>3800</v>
      </c>
      <c r="AK15" s="5"/>
      <c r="AL15" s="5"/>
      <c r="AM15" s="5">
        <v>21</v>
      </c>
      <c r="AN15" s="5">
        <v>0.09</v>
      </c>
      <c r="AO15" s="5">
        <v>470</v>
      </c>
      <c r="AP15" s="43">
        <v>5222.22222222222</v>
      </c>
      <c r="AQ15" s="39"/>
      <c r="AR15" s="39">
        <f>+AP15/AQ16</f>
        <v>4923.809523809522</v>
      </c>
      <c r="AS15" s="92"/>
      <c r="AT15" s="5">
        <v>8.8</v>
      </c>
      <c r="AU15" s="5" t="s">
        <v>44</v>
      </c>
      <c r="AV15" s="5">
        <v>42</v>
      </c>
      <c r="AW15" s="5">
        <v>42</v>
      </c>
      <c r="AX15" s="5">
        <v>7</v>
      </c>
      <c r="AY15" s="5">
        <v>30</v>
      </c>
      <c r="AZ15" s="5">
        <v>3</v>
      </c>
      <c r="BA15" s="5">
        <v>98</v>
      </c>
      <c r="BB15" s="5">
        <v>72</v>
      </c>
      <c r="BC15" s="5">
        <v>30</v>
      </c>
      <c r="BD15" s="5">
        <v>62</v>
      </c>
      <c r="BE15" s="93"/>
      <c r="BF15" s="93"/>
      <c r="BG15" s="93"/>
      <c r="BH15" s="5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  <c r="IR15" s="93"/>
      <c r="IS15" s="93"/>
      <c r="IT15" s="93"/>
      <c r="IU15" s="93"/>
      <c r="IV15" s="93"/>
    </row>
    <row r="16" spans="1:256" ht="12.75">
      <c r="A16" s="5" t="s">
        <v>31</v>
      </c>
      <c r="B16" s="5" t="s">
        <v>32</v>
      </c>
      <c r="C16" s="5" t="s">
        <v>34</v>
      </c>
      <c r="D16" s="5" t="s">
        <v>35</v>
      </c>
      <c r="E16" s="5" t="s">
        <v>21</v>
      </c>
      <c r="F16" s="90">
        <v>40372</v>
      </c>
      <c r="G16" s="5" t="s">
        <v>37</v>
      </c>
      <c r="H16" s="5" t="s">
        <v>38</v>
      </c>
      <c r="I16" s="5"/>
      <c r="J16" s="5"/>
      <c r="K16" s="5"/>
      <c r="L16" s="5">
        <v>3.4</v>
      </c>
      <c r="M16" s="5">
        <v>2.94</v>
      </c>
      <c r="N16" s="5">
        <v>3.14</v>
      </c>
      <c r="O16" s="5"/>
      <c r="P16" s="5"/>
      <c r="Q16" s="5"/>
      <c r="R16" s="5"/>
      <c r="S16" s="5">
        <v>4.09</v>
      </c>
      <c r="T16" s="5">
        <v>50.5</v>
      </c>
      <c r="U16" s="5">
        <v>25.5</v>
      </c>
      <c r="V16" s="5">
        <v>24</v>
      </c>
      <c r="W16" s="33">
        <v>6.4</v>
      </c>
      <c r="X16" s="33">
        <v>92.1</v>
      </c>
      <c r="Y16" s="33">
        <v>0.7</v>
      </c>
      <c r="Z16" s="43">
        <v>189</v>
      </c>
      <c r="AA16" s="43">
        <v>140</v>
      </c>
      <c r="AB16" s="43">
        <v>76</v>
      </c>
      <c r="AC16" s="5"/>
      <c r="AD16" s="5" t="s">
        <v>41</v>
      </c>
      <c r="AE16" s="5">
        <v>120</v>
      </c>
      <c r="AF16" s="5" t="s">
        <v>42</v>
      </c>
      <c r="AG16" s="5">
        <v>180</v>
      </c>
      <c r="AH16" s="5">
        <v>15</v>
      </c>
      <c r="AI16" s="5" t="s">
        <v>43</v>
      </c>
      <c r="AJ16" s="5">
        <v>3800</v>
      </c>
      <c r="AK16" s="5"/>
      <c r="AL16" s="5"/>
      <c r="AM16" s="5">
        <v>21</v>
      </c>
      <c r="AN16" s="5">
        <v>0.05</v>
      </c>
      <c r="AO16" s="5">
        <v>250</v>
      </c>
      <c r="AP16" s="43">
        <v>5000</v>
      </c>
      <c r="AQ16" s="39">
        <f>+AP16/AVERAGE($AP$7,$AP$4,$AP$10,$AP$13,$AP$16,$AP$19,$AP$22)</f>
        <v>1.0606060606060606</v>
      </c>
      <c r="AR16" s="39">
        <f>+AP16/AQ16</f>
        <v>4714.285714285715</v>
      </c>
      <c r="AS16" s="92"/>
      <c r="AT16" s="5">
        <v>13.7</v>
      </c>
      <c r="AU16" s="5" t="s">
        <v>44</v>
      </c>
      <c r="AV16" s="5">
        <v>42</v>
      </c>
      <c r="AW16" s="5">
        <v>42</v>
      </c>
      <c r="AX16" s="5">
        <v>7</v>
      </c>
      <c r="AY16" s="5">
        <v>30</v>
      </c>
      <c r="AZ16" s="5">
        <v>3</v>
      </c>
      <c r="BA16" s="5">
        <v>98</v>
      </c>
      <c r="BB16" s="5">
        <v>72</v>
      </c>
      <c r="BC16" s="5">
        <v>30</v>
      </c>
      <c r="BD16" s="5">
        <v>62</v>
      </c>
      <c r="BE16" s="93"/>
      <c r="BF16" s="93"/>
      <c r="BG16" s="93"/>
      <c r="BH16" s="5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  <c r="IR16" s="93"/>
      <c r="IS16" s="93"/>
      <c r="IT16" s="93"/>
      <c r="IU16" s="93"/>
      <c r="IV16" s="93"/>
    </row>
    <row r="17" spans="1:256" ht="12.75">
      <c r="A17" s="5" t="s">
        <v>31</v>
      </c>
      <c r="B17" s="5" t="s">
        <v>32</v>
      </c>
      <c r="C17" s="5" t="s">
        <v>34</v>
      </c>
      <c r="D17" s="5" t="s">
        <v>35</v>
      </c>
      <c r="E17" s="5" t="s">
        <v>61</v>
      </c>
      <c r="F17" s="90">
        <v>40372</v>
      </c>
      <c r="G17" s="5" t="s">
        <v>37</v>
      </c>
      <c r="H17" s="5" t="s">
        <v>38</v>
      </c>
      <c r="I17" s="5"/>
      <c r="J17" s="5"/>
      <c r="K17" s="5"/>
      <c r="L17" s="5">
        <v>3.4</v>
      </c>
      <c r="M17" s="5">
        <v>2.94</v>
      </c>
      <c r="N17" s="5">
        <v>3.14</v>
      </c>
      <c r="O17" s="5"/>
      <c r="P17" s="5"/>
      <c r="Q17" s="5"/>
      <c r="R17" s="5"/>
      <c r="S17" s="5">
        <v>4.09</v>
      </c>
      <c r="T17" s="5">
        <v>50.5</v>
      </c>
      <c r="U17" s="5">
        <v>25.5</v>
      </c>
      <c r="V17" s="5">
        <v>24</v>
      </c>
      <c r="W17" s="33">
        <v>6.4</v>
      </c>
      <c r="X17" s="33">
        <v>92.1</v>
      </c>
      <c r="Y17" s="33">
        <v>0.7</v>
      </c>
      <c r="Z17" s="43">
        <v>189</v>
      </c>
      <c r="AA17" s="43">
        <v>140</v>
      </c>
      <c r="AB17" s="43">
        <v>76</v>
      </c>
      <c r="AC17" s="5"/>
      <c r="AD17" s="5" t="s">
        <v>41</v>
      </c>
      <c r="AE17" s="5">
        <v>120</v>
      </c>
      <c r="AF17" s="5" t="s">
        <v>42</v>
      </c>
      <c r="AG17" s="5">
        <v>180</v>
      </c>
      <c r="AH17" s="5">
        <v>15</v>
      </c>
      <c r="AI17" s="5" t="s">
        <v>43</v>
      </c>
      <c r="AJ17" s="5">
        <v>3800</v>
      </c>
      <c r="AK17" s="5"/>
      <c r="AL17" s="5"/>
      <c r="AM17" s="5">
        <v>21</v>
      </c>
      <c r="AN17" s="5">
        <v>0.09</v>
      </c>
      <c r="AO17" s="5">
        <v>390</v>
      </c>
      <c r="AP17" s="43">
        <v>4333.33333333333</v>
      </c>
      <c r="AQ17" s="39"/>
      <c r="AR17" s="39">
        <f>+AP17/AQ16</f>
        <v>4085.714285714283</v>
      </c>
      <c r="AS17" s="92"/>
      <c r="AT17" s="5">
        <v>10</v>
      </c>
      <c r="AU17" s="5" t="s">
        <v>44</v>
      </c>
      <c r="AV17" s="5">
        <v>42</v>
      </c>
      <c r="AW17" s="5">
        <v>42</v>
      </c>
      <c r="AX17" s="5">
        <v>7</v>
      </c>
      <c r="AY17" s="5">
        <v>30</v>
      </c>
      <c r="AZ17" s="5">
        <v>3</v>
      </c>
      <c r="BA17" s="5">
        <v>98</v>
      </c>
      <c r="BB17" s="5">
        <v>72</v>
      </c>
      <c r="BC17" s="5">
        <v>30</v>
      </c>
      <c r="BD17" s="5">
        <v>62</v>
      </c>
      <c r="BE17" s="93"/>
      <c r="BF17" s="93"/>
      <c r="BG17" s="93"/>
      <c r="BH17" s="5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  <c r="IR17" s="93"/>
      <c r="IS17" s="93"/>
      <c r="IT17" s="93"/>
      <c r="IU17" s="93"/>
      <c r="IV17" s="93"/>
    </row>
    <row r="18" spans="1:256" ht="12.75">
      <c r="A18" s="5" t="s">
        <v>31</v>
      </c>
      <c r="B18" s="5" t="s">
        <v>32</v>
      </c>
      <c r="C18" s="5" t="s">
        <v>34</v>
      </c>
      <c r="D18" s="5" t="s">
        <v>35</v>
      </c>
      <c r="E18" s="5" t="s">
        <v>115</v>
      </c>
      <c r="F18" s="90">
        <v>40372</v>
      </c>
      <c r="G18" s="5" t="s">
        <v>37</v>
      </c>
      <c r="H18" s="5" t="s">
        <v>38</v>
      </c>
      <c r="I18" s="5"/>
      <c r="J18" s="5"/>
      <c r="K18" s="5"/>
      <c r="L18" s="5">
        <v>3.4</v>
      </c>
      <c r="M18" s="5">
        <v>2.94</v>
      </c>
      <c r="N18" s="5">
        <v>3.14</v>
      </c>
      <c r="O18" s="5"/>
      <c r="P18" s="5"/>
      <c r="Q18" s="5"/>
      <c r="R18" s="5"/>
      <c r="S18" s="5">
        <v>4.09</v>
      </c>
      <c r="T18" s="5">
        <v>50.5</v>
      </c>
      <c r="U18" s="5">
        <v>25.5</v>
      </c>
      <c r="V18" s="5">
        <v>24</v>
      </c>
      <c r="W18" s="33">
        <v>6.4</v>
      </c>
      <c r="X18" s="33">
        <v>92.1</v>
      </c>
      <c r="Y18" s="33">
        <v>0.7</v>
      </c>
      <c r="Z18" s="43">
        <v>189</v>
      </c>
      <c r="AA18" s="43">
        <v>140</v>
      </c>
      <c r="AB18" s="43">
        <v>76</v>
      </c>
      <c r="AC18" s="5"/>
      <c r="AD18" s="5" t="s">
        <v>41</v>
      </c>
      <c r="AE18" s="5">
        <v>120</v>
      </c>
      <c r="AF18" s="5" t="s">
        <v>42</v>
      </c>
      <c r="AG18" s="5">
        <v>180</v>
      </c>
      <c r="AH18" s="5">
        <v>15</v>
      </c>
      <c r="AI18" s="5" t="s">
        <v>43</v>
      </c>
      <c r="AJ18" s="5">
        <v>3800</v>
      </c>
      <c r="AK18" s="5"/>
      <c r="AL18" s="5"/>
      <c r="AM18" s="5">
        <v>21</v>
      </c>
      <c r="AN18" s="5">
        <v>0.09</v>
      </c>
      <c r="AO18" s="5">
        <v>425</v>
      </c>
      <c r="AP18" s="43">
        <v>4722.22222222222</v>
      </c>
      <c r="AQ18" s="39"/>
      <c r="AR18" s="39">
        <f>+AP18/AQ19</f>
        <v>5059.523809523807</v>
      </c>
      <c r="AS18" s="92"/>
      <c r="AT18" s="5">
        <v>18</v>
      </c>
      <c r="AU18" s="5" t="s">
        <v>44</v>
      </c>
      <c r="AV18" s="5">
        <v>42</v>
      </c>
      <c r="AW18" s="5">
        <v>42</v>
      </c>
      <c r="AX18" s="5">
        <v>7</v>
      </c>
      <c r="AY18" s="5">
        <v>30</v>
      </c>
      <c r="AZ18" s="5">
        <v>3</v>
      </c>
      <c r="BA18" s="5">
        <v>98</v>
      </c>
      <c r="BB18" s="5">
        <v>72</v>
      </c>
      <c r="BC18" s="5">
        <v>30</v>
      </c>
      <c r="BD18" s="5">
        <v>62</v>
      </c>
      <c r="BE18" s="93"/>
      <c r="BF18" s="93"/>
      <c r="BG18" s="93"/>
      <c r="BH18" s="5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  <c r="IR18" s="93"/>
      <c r="IS18" s="93"/>
      <c r="IT18" s="93"/>
      <c r="IU18" s="93"/>
      <c r="IV18" s="93"/>
    </row>
    <row r="19" spans="1:256" ht="12.75">
      <c r="A19" s="5" t="s">
        <v>31</v>
      </c>
      <c r="B19" s="5" t="s">
        <v>32</v>
      </c>
      <c r="C19" s="5" t="s">
        <v>34</v>
      </c>
      <c r="D19" s="5" t="s">
        <v>35</v>
      </c>
      <c r="E19" s="5" t="s">
        <v>21</v>
      </c>
      <c r="F19" s="90">
        <v>40372</v>
      </c>
      <c r="G19" s="5" t="s">
        <v>37</v>
      </c>
      <c r="H19" s="5" t="s">
        <v>38</v>
      </c>
      <c r="I19" s="5"/>
      <c r="J19" s="5"/>
      <c r="K19" s="5"/>
      <c r="L19" s="5">
        <v>3.4</v>
      </c>
      <c r="M19" s="5">
        <v>2.94</v>
      </c>
      <c r="N19" s="5">
        <v>3.14</v>
      </c>
      <c r="O19" s="5"/>
      <c r="P19" s="5"/>
      <c r="Q19" s="5"/>
      <c r="R19" s="5"/>
      <c r="S19" s="5">
        <v>4.09</v>
      </c>
      <c r="T19" s="5">
        <v>50.5</v>
      </c>
      <c r="U19" s="5">
        <v>25.5</v>
      </c>
      <c r="V19" s="5">
        <v>24</v>
      </c>
      <c r="W19" s="33">
        <v>6.4</v>
      </c>
      <c r="X19" s="33">
        <v>92.1</v>
      </c>
      <c r="Y19" s="33">
        <v>0.7</v>
      </c>
      <c r="Z19" s="43">
        <v>189</v>
      </c>
      <c r="AA19" s="43">
        <v>140</v>
      </c>
      <c r="AB19" s="43">
        <v>76</v>
      </c>
      <c r="AC19" s="5"/>
      <c r="AD19" s="5" t="s">
        <v>41</v>
      </c>
      <c r="AE19" s="5">
        <v>120</v>
      </c>
      <c r="AF19" s="5" t="s">
        <v>42</v>
      </c>
      <c r="AG19" s="5">
        <v>180</v>
      </c>
      <c r="AH19" s="5">
        <v>15</v>
      </c>
      <c r="AI19" s="5" t="s">
        <v>43</v>
      </c>
      <c r="AJ19" s="5">
        <v>3800</v>
      </c>
      <c r="AK19" s="5"/>
      <c r="AL19" s="5"/>
      <c r="AM19" s="5">
        <v>21</v>
      </c>
      <c r="AN19" s="5">
        <v>0.05</v>
      </c>
      <c r="AO19" s="5">
        <v>220</v>
      </c>
      <c r="AP19" s="43">
        <v>4400</v>
      </c>
      <c r="AQ19" s="39">
        <f>+AP19/AVERAGE($AP$7,$AP$4,$AP$10,$AP$13,$AP$16,$AP$19,$AP$22)</f>
        <v>0.9333333333333332</v>
      </c>
      <c r="AR19" s="39">
        <f>+AP19/AQ19</f>
        <v>4714.285714285715</v>
      </c>
      <c r="AS19" s="92"/>
      <c r="AT19" s="5">
        <v>8.9</v>
      </c>
      <c r="AU19" s="5" t="s">
        <v>44</v>
      </c>
      <c r="AV19" s="5">
        <v>42</v>
      </c>
      <c r="AW19" s="5">
        <v>42</v>
      </c>
      <c r="AX19" s="5">
        <v>7</v>
      </c>
      <c r="AY19" s="5">
        <v>30</v>
      </c>
      <c r="AZ19" s="5">
        <v>3</v>
      </c>
      <c r="BA19" s="5">
        <v>98</v>
      </c>
      <c r="BB19" s="5">
        <v>72</v>
      </c>
      <c r="BC19" s="5">
        <v>30</v>
      </c>
      <c r="BD19" s="5">
        <v>62</v>
      </c>
      <c r="BE19" s="93"/>
      <c r="BF19" s="93"/>
      <c r="BG19" s="93"/>
      <c r="BH19" s="5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  <c r="IR19" s="93"/>
      <c r="IS19" s="93"/>
      <c r="IT19" s="93"/>
      <c r="IU19" s="93"/>
      <c r="IV19" s="93"/>
    </row>
    <row r="20" spans="1:256" ht="12.75">
      <c r="A20" s="5" t="s">
        <v>31</v>
      </c>
      <c r="B20" s="5" t="s">
        <v>32</v>
      </c>
      <c r="C20" s="5" t="s">
        <v>34</v>
      </c>
      <c r="D20" s="5" t="s">
        <v>35</v>
      </c>
      <c r="E20" s="5" t="s">
        <v>112</v>
      </c>
      <c r="F20" s="90">
        <v>40372</v>
      </c>
      <c r="G20" s="5" t="s">
        <v>37</v>
      </c>
      <c r="H20" s="5" t="s">
        <v>38</v>
      </c>
      <c r="I20" s="5"/>
      <c r="J20" s="5"/>
      <c r="K20" s="5"/>
      <c r="L20" s="5">
        <v>3.4</v>
      </c>
      <c r="M20" s="5">
        <v>2.94</v>
      </c>
      <c r="N20" s="5">
        <v>3.14</v>
      </c>
      <c r="O20" s="5"/>
      <c r="P20" s="5"/>
      <c r="Q20" s="5"/>
      <c r="R20" s="5"/>
      <c r="S20" s="5">
        <v>4.09</v>
      </c>
      <c r="T20" s="5">
        <v>50.5</v>
      </c>
      <c r="U20" s="5">
        <v>25.5</v>
      </c>
      <c r="V20" s="5">
        <v>24</v>
      </c>
      <c r="W20" s="33">
        <v>6.4</v>
      </c>
      <c r="X20" s="33">
        <v>92.1</v>
      </c>
      <c r="Y20" s="33">
        <v>0.7</v>
      </c>
      <c r="Z20" s="43">
        <v>189</v>
      </c>
      <c r="AA20" s="43">
        <v>140</v>
      </c>
      <c r="AB20" s="43">
        <v>76</v>
      </c>
      <c r="AC20" s="5"/>
      <c r="AD20" s="5" t="s">
        <v>41</v>
      </c>
      <c r="AE20" s="5">
        <v>120</v>
      </c>
      <c r="AF20" s="5" t="s">
        <v>42</v>
      </c>
      <c r="AG20" s="5">
        <v>180</v>
      </c>
      <c r="AH20" s="5">
        <v>15</v>
      </c>
      <c r="AI20" s="5" t="s">
        <v>43</v>
      </c>
      <c r="AJ20" s="5">
        <v>3800</v>
      </c>
      <c r="AK20" s="5"/>
      <c r="AL20" s="5"/>
      <c r="AM20" s="5">
        <v>21</v>
      </c>
      <c r="AN20" s="5">
        <v>0.09</v>
      </c>
      <c r="AO20" s="5">
        <v>455</v>
      </c>
      <c r="AP20" s="43">
        <v>5055.55555555556</v>
      </c>
      <c r="AQ20" s="39"/>
      <c r="AR20" s="39">
        <f>+AP20/AQ19</f>
        <v>5416.666666666672</v>
      </c>
      <c r="AS20" s="92"/>
      <c r="AT20" s="5">
        <v>8.5</v>
      </c>
      <c r="AU20" s="5" t="s">
        <v>44</v>
      </c>
      <c r="AV20" s="5">
        <v>42</v>
      </c>
      <c r="AW20" s="5">
        <v>42</v>
      </c>
      <c r="AX20" s="5">
        <v>7</v>
      </c>
      <c r="AY20" s="5">
        <v>30</v>
      </c>
      <c r="AZ20" s="5">
        <v>3</v>
      </c>
      <c r="BA20" s="5">
        <v>98</v>
      </c>
      <c r="BB20" s="5">
        <v>72</v>
      </c>
      <c r="BC20" s="5">
        <v>30</v>
      </c>
      <c r="BD20" s="5">
        <v>62</v>
      </c>
      <c r="BE20" s="93"/>
      <c r="BF20" s="93"/>
      <c r="BG20" s="93"/>
      <c r="BH20" s="5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  <c r="IR20" s="93"/>
      <c r="IS20" s="93"/>
      <c r="IT20" s="93"/>
      <c r="IU20" s="93"/>
      <c r="IV20" s="93"/>
    </row>
    <row r="21" spans="1:256" ht="12.75">
      <c r="A21" s="5" t="s">
        <v>31</v>
      </c>
      <c r="B21" s="5" t="s">
        <v>32</v>
      </c>
      <c r="C21" s="5" t="s">
        <v>34</v>
      </c>
      <c r="D21" s="5" t="s">
        <v>35</v>
      </c>
      <c r="E21" s="5" t="s">
        <v>71</v>
      </c>
      <c r="F21" s="90">
        <v>40372</v>
      </c>
      <c r="G21" s="5" t="s">
        <v>37</v>
      </c>
      <c r="H21" s="5" t="s">
        <v>38</v>
      </c>
      <c r="I21" s="5"/>
      <c r="J21" s="5"/>
      <c r="K21" s="5"/>
      <c r="L21" s="5">
        <v>3.4</v>
      </c>
      <c r="M21" s="5">
        <v>2.94</v>
      </c>
      <c r="N21" s="5">
        <v>3.14</v>
      </c>
      <c r="O21" s="5"/>
      <c r="P21" s="5"/>
      <c r="Q21" s="5"/>
      <c r="R21" s="5"/>
      <c r="S21" s="5">
        <v>4.09</v>
      </c>
      <c r="T21" s="5">
        <v>50.5</v>
      </c>
      <c r="U21" s="5">
        <v>25.5</v>
      </c>
      <c r="V21" s="5">
        <v>24</v>
      </c>
      <c r="W21" s="33">
        <v>6.4</v>
      </c>
      <c r="X21" s="33">
        <v>92.1</v>
      </c>
      <c r="Y21" s="33">
        <v>0.7</v>
      </c>
      <c r="Z21" s="43">
        <v>189</v>
      </c>
      <c r="AA21" s="43">
        <v>140</v>
      </c>
      <c r="AB21" s="43">
        <v>76</v>
      </c>
      <c r="AC21" s="5"/>
      <c r="AD21" s="5" t="s">
        <v>41</v>
      </c>
      <c r="AE21" s="5">
        <v>120</v>
      </c>
      <c r="AF21" s="5" t="s">
        <v>42</v>
      </c>
      <c r="AG21" s="5">
        <v>180</v>
      </c>
      <c r="AH21" s="5">
        <v>15</v>
      </c>
      <c r="AI21" s="5" t="s">
        <v>43</v>
      </c>
      <c r="AJ21" s="5">
        <v>3800</v>
      </c>
      <c r="AK21" s="5"/>
      <c r="AL21" s="5"/>
      <c r="AM21" s="5">
        <v>21</v>
      </c>
      <c r="AN21" s="5">
        <v>0.09</v>
      </c>
      <c r="AO21" s="5">
        <v>380</v>
      </c>
      <c r="AP21" s="43">
        <v>4222.22222222222</v>
      </c>
      <c r="AQ21" s="39"/>
      <c r="AR21" s="39">
        <f>+AP21/AQ22</f>
        <v>4062.1963070942643</v>
      </c>
      <c r="AS21" s="92"/>
      <c r="AT21" s="5">
        <v>7.8</v>
      </c>
      <c r="AU21" s="5" t="s">
        <v>44</v>
      </c>
      <c r="AV21" s="5">
        <v>42</v>
      </c>
      <c r="AW21" s="5">
        <v>42</v>
      </c>
      <c r="AX21" s="5">
        <v>7</v>
      </c>
      <c r="AY21" s="5">
        <v>30</v>
      </c>
      <c r="AZ21" s="5">
        <v>3</v>
      </c>
      <c r="BA21" s="5">
        <v>98</v>
      </c>
      <c r="BB21" s="5">
        <v>72</v>
      </c>
      <c r="BC21" s="5">
        <v>30</v>
      </c>
      <c r="BD21" s="5">
        <v>62</v>
      </c>
      <c r="BE21" s="93"/>
      <c r="BF21" s="93"/>
      <c r="BG21" s="93"/>
      <c r="BH21" s="5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  <c r="IP21" s="93"/>
      <c r="IQ21" s="93"/>
      <c r="IR21" s="93"/>
      <c r="IS21" s="93"/>
      <c r="IT21" s="93"/>
      <c r="IU21" s="93"/>
      <c r="IV21" s="93"/>
    </row>
    <row r="22" spans="1:256" ht="12.75">
      <c r="A22" s="5" t="s">
        <v>31</v>
      </c>
      <c r="B22" s="5" t="s">
        <v>32</v>
      </c>
      <c r="C22" s="5" t="s">
        <v>34</v>
      </c>
      <c r="D22" s="5" t="s">
        <v>35</v>
      </c>
      <c r="E22" s="5" t="s">
        <v>21</v>
      </c>
      <c r="F22" s="90">
        <v>40372</v>
      </c>
      <c r="G22" s="5" t="s">
        <v>37</v>
      </c>
      <c r="H22" s="5" t="s">
        <v>38</v>
      </c>
      <c r="I22" s="5"/>
      <c r="J22" s="5"/>
      <c r="K22" s="5"/>
      <c r="L22" s="5">
        <v>3.4</v>
      </c>
      <c r="M22" s="5">
        <v>2.94</v>
      </c>
      <c r="N22" s="5">
        <v>3.14</v>
      </c>
      <c r="O22" s="5"/>
      <c r="P22" s="5"/>
      <c r="Q22" s="5"/>
      <c r="R22" s="5"/>
      <c r="S22" s="5">
        <v>4.09</v>
      </c>
      <c r="T22" s="5">
        <v>50.5</v>
      </c>
      <c r="U22" s="5">
        <v>25.5</v>
      </c>
      <c r="V22" s="5">
        <v>24</v>
      </c>
      <c r="W22" s="33">
        <v>6.4</v>
      </c>
      <c r="X22" s="33">
        <v>92.1</v>
      </c>
      <c r="Y22" s="33">
        <v>0.7</v>
      </c>
      <c r="Z22" s="43">
        <v>189</v>
      </c>
      <c r="AA22" s="43">
        <v>140</v>
      </c>
      <c r="AB22" s="43">
        <v>76</v>
      </c>
      <c r="AC22" s="5"/>
      <c r="AD22" s="5" t="s">
        <v>41</v>
      </c>
      <c r="AE22" s="5">
        <v>120</v>
      </c>
      <c r="AF22" s="5" t="s">
        <v>42</v>
      </c>
      <c r="AG22" s="5">
        <v>180</v>
      </c>
      <c r="AH22" s="5">
        <v>15</v>
      </c>
      <c r="AI22" s="5" t="s">
        <v>43</v>
      </c>
      <c r="AJ22" s="5">
        <v>3800</v>
      </c>
      <c r="AK22" s="5"/>
      <c r="AL22" s="5"/>
      <c r="AM22" s="5">
        <v>21</v>
      </c>
      <c r="AN22" s="5">
        <v>0.05</v>
      </c>
      <c r="AO22" s="5">
        <v>245</v>
      </c>
      <c r="AP22" s="43">
        <v>4900</v>
      </c>
      <c r="AQ22" s="39">
        <f>+AP22/AVERAGE($AP$7,$AP$4,$AP$10,$AP$13,$AP$16,$AP$19,$AP$22)</f>
        <v>1.0393939393939393</v>
      </c>
      <c r="AR22" s="39">
        <f>+AP22/AQ22</f>
        <v>4714.285714285715</v>
      </c>
      <c r="AS22" s="92"/>
      <c r="AT22" s="5">
        <v>9</v>
      </c>
      <c r="AU22" s="5" t="s">
        <v>44</v>
      </c>
      <c r="AV22" s="5">
        <v>42</v>
      </c>
      <c r="AW22" s="5">
        <v>42</v>
      </c>
      <c r="AX22" s="5">
        <v>7</v>
      </c>
      <c r="AY22" s="5">
        <v>30</v>
      </c>
      <c r="AZ22" s="5">
        <v>3</v>
      </c>
      <c r="BA22" s="5">
        <v>98</v>
      </c>
      <c r="BB22" s="5">
        <v>72</v>
      </c>
      <c r="BC22" s="5">
        <v>30</v>
      </c>
      <c r="BD22" s="5">
        <v>62</v>
      </c>
      <c r="BE22" s="93"/>
      <c r="BF22" s="93"/>
      <c r="BG22" s="93"/>
      <c r="BH22" s="5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  <c r="IP22" s="93"/>
      <c r="IQ22" s="93"/>
      <c r="IR22" s="93"/>
      <c r="IS22" s="93"/>
      <c r="IT22" s="93"/>
      <c r="IU22" s="93"/>
      <c r="IV22" s="93"/>
    </row>
    <row r="23" spans="1:256" ht="13.5">
      <c r="A23" s="21" t="s">
        <v>31</v>
      </c>
      <c r="B23" s="21" t="s">
        <v>32</v>
      </c>
      <c r="C23" s="21" t="s">
        <v>34</v>
      </c>
      <c r="D23" s="21" t="s">
        <v>35</v>
      </c>
      <c r="E23" s="21" t="s">
        <v>36</v>
      </c>
      <c r="F23" s="32">
        <v>40372</v>
      </c>
      <c r="G23" s="21" t="s">
        <v>37</v>
      </c>
      <c r="H23" s="21" t="s">
        <v>38</v>
      </c>
      <c r="I23" s="21"/>
      <c r="J23" s="21"/>
      <c r="K23" s="21"/>
      <c r="L23" s="21">
        <v>3.4</v>
      </c>
      <c r="M23" s="21">
        <v>2.94</v>
      </c>
      <c r="N23" s="21">
        <v>3.14</v>
      </c>
      <c r="O23" s="21"/>
      <c r="P23" s="21"/>
      <c r="Q23" s="21"/>
      <c r="R23" s="21"/>
      <c r="S23" s="21">
        <v>4.09</v>
      </c>
      <c r="T23" s="21">
        <v>50.5</v>
      </c>
      <c r="U23" s="21">
        <v>25.5</v>
      </c>
      <c r="V23" s="21">
        <v>24</v>
      </c>
      <c r="W23" s="76">
        <v>6.4</v>
      </c>
      <c r="X23" s="76">
        <v>92.1</v>
      </c>
      <c r="Y23" s="76">
        <v>0.7</v>
      </c>
      <c r="Z23" s="87">
        <v>189</v>
      </c>
      <c r="AA23" s="87">
        <v>140</v>
      </c>
      <c r="AB23" s="87">
        <v>76</v>
      </c>
      <c r="AC23" s="21"/>
      <c r="AD23" s="21" t="s">
        <v>41</v>
      </c>
      <c r="AE23" s="21">
        <v>120</v>
      </c>
      <c r="AF23" s="21" t="s">
        <v>42</v>
      </c>
      <c r="AG23" s="21">
        <v>180</v>
      </c>
      <c r="AH23" s="21">
        <v>15</v>
      </c>
      <c r="AI23" s="21" t="s">
        <v>43</v>
      </c>
      <c r="AJ23" s="21">
        <v>3800</v>
      </c>
      <c r="AK23" s="21"/>
      <c r="AL23" s="21"/>
      <c r="AM23" s="21">
        <v>21</v>
      </c>
      <c r="AN23" s="21">
        <v>0.09</v>
      </c>
      <c r="AO23" s="21">
        <v>470</v>
      </c>
      <c r="AP23" s="87">
        <v>5222.22222222222</v>
      </c>
      <c r="AQ23" s="24"/>
      <c r="AR23" s="24">
        <f>+AP23/AQ22</f>
        <v>5024.295432458696</v>
      </c>
      <c r="AS23" s="79"/>
      <c r="AT23" s="21">
        <v>9.2</v>
      </c>
      <c r="AU23" s="21" t="s">
        <v>44</v>
      </c>
      <c r="AV23" s="21">
        <v>42</v>
      </c>
      <c r="AW23" s="21">
        <v>42</v>
      </c>
      <c r="AX23" s="21">
        <v>7</v>
      </c>
      <c r="AY23" s="21">
        <v>30</v>
      </c>
      <c r="AZ23" s="21">
        <v>3</v>
      </c>
      <c r="BA23" s="21">
        <v>98</v>
      </c>
      <c r="BB23" s="21">
        <v>72</v>
      </c>
      <c r="BC23" s="21">
        <v>30</v>
      </c>
      <c r="BD23" s="21">
        <v>62</v>
      </c>
      <c r="BE23" s="12"/>
      <c r="BF23" s="12"/>
      <c r="BG23" s="12"/>
      <c r="BH23" s="21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ht="12.75">
      <c r="A24" s="73" t="s">
        <v>54</v>
      </c>
      <c r="B24" s="73" t="s">
        <v>55</v>
      </c>
      <c r="C24" s="73" t="s">
        <v>46</v>
      </c>
      <c r="D24" s="73" t="s">
        <v>35</v>
      </c>
      <c r="E24" s="83" t="s">
        <v>21</v>
      </c>
      <c r="F24" s="91">
        <v>40354</v>
      </c>
      <c r="G24" s="73" t="s">
        <v>44</v>
      </c>
      <c r="H24" s="73" t="s">
        <v>57</v>
      </c>
      <c r="I24" s="73"/>
      <c r="J24" s="73"/>
      <c r="K24" s="73"/>
      <c r="L24" s="73"/>
      <c r="M24" s="73">
        <v>1400</v>
      </c>
      <c r="N24" s="73">
        <v>2000</v>
      </c>
      <c r="O24" s="73"/>
      <c r="P24" s="73"/>
      <c r="Q24" s="73"/>
      <c r="R24" s="73"/>
      <c r="S24" s="73">
        <v>2.79</v>
      </c>
      <c r="T24" s="73">
        <v>63</v>
      </c>
      <c r="U24" s="73">
        <v>19.5</v>
      </c>
      <c r="V24" s="73">
        <v>17.5</v>
      </c>
      <c r="W24" s="73">
        <v>7.7</v>
      </c>
      <c r="X24" s="73">
        <v>1.1</v>
      </c>
      <c r="Y24" s="73">
        <v>0.5</v>
      </c>
      <c r="Z24" s="57">
        <v>75</v>
      </c>
      <c r="AA24" s="57">
        <v>31</v>
      </c>
      <c r="AB24" s="57">
        <v>13</v>
      </c>
      <c r="AC24" s="73"/>
      <c r="AD24" s="73" t="s">
        <v>9</v>
      </c>
      <c r="AE24" s="73">
        <v>80</v>
      </c>
      <c r="AF24" s="73" t="s">
        <v>10</v>
      </c>
      <c r="AG24" s="73">
        <v>120</v>
      </c>
      <c r="AH24" s="73">
        <v>9</v>
      </c>
      <c r="AI24" s="73" t="s">
        <v>12</v>
      </c>
      <c r="AJ24" s="73">
        <v>2900</v>
      </c>
      <c r="AK24" s="73"/>
      <c r="AL24" s="73"/>
      <c r="AM24" s="73">
        <v>17.5</v>
      </c>
      <c r="AN24" s="37">
        <f>1.69*250/10000</f>
        <v>0.04225</v>
      </c>
      <c r="AO24" s="73">
        <v>240</v>
      </c>
      <c r="AP24" s="57">
        <f>AO24/AN24</f>
        <v>5680.473372781064</v>
      </c>
      <c r="AQ24" s="69">
        <f>+AP24/AVERAGE($AP$24,$AP$27,$AP$30,$AP$33,$AP$36,$AP$39,$AP$42)</f>
        <v>0.9293675437162935</v>
      </c>
      <c r="AR24" s="69">
        <f>+AP24/AQ24</f>
        <v>6112.192545552391</v>
      </c>
      <c r="AS24" s="73"/>
      <c r="AT24" s="73">
        <v>12</v>
      </c>
      <c r="AU24" s="73" t="s">
        <v>15</v>
      </c>
      <c r="AV24" s="73"/>
      <c r="AW24" s="73"/>
      <c r="AX24" s="73"/>
      <c r="AY24" s="73">
        <v>26</v>
      </c>
      <c r="AZ24" s="73">
        <v>11</v>
      </c>
      <c r="BA24" s="73">
        <v>127</v>
      </c>
      <c r="BB24" s="73">
        <v>52</v>
      </c>
      <c r="BC24" s="73">
        <v>40</v>
      </c>
      <c r="BD24" s="73">
        <v>48</v>
      </c>
      <c r="BE24" s="73"/>
      <c r="BF24" s="73"/>
      <c r="BG24" s="73"/>
      <c r="BH24" s="17" t="s">
        <v>69</v>
      </c>
      <c r="BI24" s="53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12.75">
      <c r="A25" s="62" t="s">
        <v>54</v>
      </c>
      <c r="B25" s="62" t="s">
        <v>55</v>
      </c>
      <c r="C25" s="62" t="s">
        <v>46</v>
      </c>
      <c r="D25" s="62" t="s">
        <v>35</v>
      </c>
      <c r="E25" s="71" t="s">
        <v>105</v>
      </c>
      <c r="F25" s="59">
        <v>40354</v>
      </c>
      <c r="G25" s="62" t="s">
        <v>44</v>
      </c>
      <c r="H25" s="62" t="s">
        <v>57</v>
      </c>
      <c r="I25" s="62"/>
      <c r="J25" s="62"/>
      <c r="K25" s="62"/>
      <c r="L25" s="62"/>
      <c r="M25" s="62">
        <v>1400</v>
      </c>
      <c r="N25" s="62">
        <v>2000</v>
      </c>
      <c r="O25" s="62"/>
      <c r="P25" s="62"/>
      <c r="Q25" s="62"/>
      <c r="R25" s="62"/>
      <c r="S25" s="62">
        <v>2.79</v>
      </c>
      <c r="T25" s="62">
        <v>63</v>
      </c>
      <c r="U25" s="62">
        <v>19.5</v>
      </c>
      <c r="V25" s="62">
        <v>17.5</v>
      </c>
      <c r="W25" s="62">
        <v>7.7</v>
      </c>
      <c r="X25" s="62">
        <v>1.1</v>
      </c>
      <c r="Y25" s="62">
        <v>0.5</v>
      </c>
      <c r="Z25" s="27">
        <v>75</v>
      </c>
      <c r="AA25" s="27">
        <v>31</v>
      </c>
      <c r="AB25" s="27">
        <v>13</v>
      </c>
      <c r="AC25" s="62"/>
      <c r="AD25" s="62" t="s">
        <v>9</v>
      </c>
      <c r="AE25" s="62">
        <v>80</v>
      </c>
      <c r="AF25" s="62" t="s">
        <v>10</v>
      </c>
      <c r="AG25" s="62">
        <v>120</v>
      </c>
      <c r="AH25" s="62">
        <v>9</v>
      </c>
      <c r="AI25" s="62" t="s">
        <v>12</v>
      </c>
      <c r="AJ25" s="62">
        <v>2900</v>
      </c>
      <c r="AK25" s="62"/>
      <c r="AL25" s="62"/>
      <c r="AM25" s="62">
        <v>17.5</v>
      </c>
      <c r="AN25" s="62">
        <f>846.25/10000</f>
        <v>0.084625</v>
      </c>
      <c r="AO25" s="62">
        <v>440</v>
      </c>
      <c r="AP25" s="27">
        <f>AO25/AN25</f>
        <v>5199.409158050221</v>
      </c>
      <c r="AQ25" s="39"/>
      <c r="AR25" s="39">
        <f>+AP25/AQ24</f>
        <v>5594.567179803985</v>
      </c>
      <c r="AS25" s="80"/>
      <c r="AT25" s="62">
        <v>12</v>
      </c>
      <c r="AU25" s="62" t="s">
        <v>15</v>
      </c>
      <c r="AV25" s="62"/>
      <c r="AW25" s="62"/>
      <c r="AX25" s="62"/>
      <c r="AY25" s="62">
        <v>26</v>
      </c>
      <c r="AZ25" s="62">
        <v>11</v>
      </c>
      <c r="BA25" s="62">
        <v>127</v>
      </c>
      <c r="BB25" s="62">
        <v>52</v>
      </c>
      <c r="BC25" s="62">
        <v>40</v>
      </c>
      <c r="BD25" s="62">
        <v>48</v>
      </c>
      <c r="BE25" s="62"/>
      <c r="BF25" s="62"/>
      <c r="BG25" s="62"/>
      <c r="BH25" s="93" t="s">
        <v>114</v>
      </c>
      <c r="BI25" s="34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  <c r="IL25" s="93"/>
      <c r="IM25" s="93"/>
      <c r="IN25" s="93"/>
      <c r="IO25" s="93"/>
      <c r="IP25" s="93"/>
      <c r="IQ25" s="93"/>
      <c r="IR25" s="93"/>
      <c r="IS25" s="93"/>
      <c r="IT25" s="93"/>
      <c r="IU25" s="93"/>
      <c r="IV25" s="93"/>
    </row>
    <row r="26" spans="1:256" ht="12.75">
      <c r="A26" s="62" t="s">
        <v>54</v>
      </c>
      <c r="B26" s="62" t="s">
        <v>55</v>
      </c>
      <c r="C26" s="62" t="s">
        <v>46</v>
      </c>
      <c r="D26" s="62" t="s">
        <v>35</v>
      </c>
      <c r="E26" s="71" t="s">
        <v>60</v>
      </c>
      <c r="F26" s="59">
        <v>40354</v>
      </c>
      <c r="G26" s="62" t="s">
        <v>44</v>
      </c>
      <c r="H26" s="62" t="s">
        <v>57</v>
      </c>
      <c r="I26" s="62"/>
      <c r="J26" s="62"/>
      <c r="K26" s="62"/>
      <c r="L26" s="62"/>
      <c r="M26" s="62">
        <v>1400</v>
      </c>
      <c r="N26" s="62">
        <v>2000</v>
      </c>
      <c r="O26" s="62"/>
      <c r="P26" s="62"/>
      <c r="Q26" s="62"/>
      <c r="R26" s="62"/>
      <c r="S26" s="62">
        <v>2.79</v>
      </c>
      <c r="T26" s="62">
        <v>63</v>
      </c>
      <c r="U26" s="62">
        <v>19.5</v>
      </c>
      <c r="V26" s="62">
        <v>17.5</v>
      </c>
      <c r="W26" s="62">
        <v>7.7</v>
      </c>
      <c r="X26" s="62">
        <v>1.1</v>
      </c>
      <c r="Y26" s="62">
        <v>0.5</v>
      </c>
      <c r="Z26" s="27">
        <v>75</v>
      </c>
      <c r="AA26" s="27">
        <v>31</v>
      </c>
      <c r="AB26" s="27">
        <v>13</v>
      </c>
      <c r="AC26" s="62"/>
      <c r="AD26" s="62" t="s">
        <v>9</v>
      </c>
      <c r="AE26" s="62">
        <v>80</v>
      </c>
      <c r="AF26" s="62" t="s">
        <v>10</v>
      </c>
      <c r="AG26" s="62">
        <v>120</v>
      </c>
      <c r="AH26" s="62">
        <v>9</v>
      </c>
      <c r="AI26" s="62" t="s">
        <v>12</v>
      </c>
      <c r="AJ26" s="62">
        <v>2900</v>
      </c>
      <c r="AK26" s="62"/>
      <c r="AL26" s="62"/>
      <c r="AM26" s="62">
        <v>17.5</v>
      </c>
      <c r="AN26" s="62">
        <f>846.25/10000</f>
        <v>0.084625</v>
      </c>
      <c r="AO26" s="62">
        <v>520</v>
      </c>
      <c r="AP26" s="27">
        <f>AO26/AN26</f>
        <v>6144.756277695716</v>
      </c>
      <c r="AQ26" s="39"/>
      <c r="AR26" s="39">
        <f>+AP26/AQ27</f>
        <v>5297.233539478738</v>
      </c>
      <c r="AS26" s="80"/>
      <c r="AT26" s="62">
        <v>12</v>
      </c>
      <c r="AU26" s="62" t="s">
        <v>15</v>
      </c>
      <c r="AV26" s="62"/>
      <c r="AW26" s="62"/>
      <c r="AX26" s="62"/>
      <c r="AY26" s="62">
        <v>26</v>
      </c>
      <c r="AZ26" s="62">
        <v>11</v>
      </c>
      <c r="BA26" s="62">
        <v>127</v>
      </c>
      <c r="BB26" s="62">
        <v>52</v>
      </c>
      <c r="BC26" s="62">
        <v>40</v>
      </c>
      <c r="BD26" s="62">
        <v>48</v>
      </c>
      <c r="BE26" s="62"/>
      <c r="BF26" s="62"/>
      <c r="BG26" s="62"/>
      <c r="BH26" s="93"/>
      <c r="BI26" s="34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  <c r="IR26" s="93"/>
      <c r="IS26" s="93"/>
      <c r="IT26" s="93"/>
      <c r="IU26" s="93"/>
      <c r="IV26" s="93"/>
    </row>
    <row r="27" spans="1:256" ht="12.75">
      <c r="A27" s="62" t="s">
        <v>54</v>
      </c>
      <c r="B27" s="62" t="s">
        <v>55</v>
      </c>
      <c r="C27" s="62" t="s">
        <v>46</v>
      </c>
      <c r="D27" s="62" t="s">
        <v>35</v>
      </c>
      <c r="E27" s="71" t="s">
        <v>21</v>
      </c>
      <c r="F27" s="59">
        <v>40354</v>
      </c>
      <c r="G27" s="62" t="s">
        <v>44</v>
      </c>
      <c r="H27" s="62" t="s">
        <v>57</v>
      </c>
      <c r="I27" s="62"/>
      <c r="J27" s="62"/>
      <c r="K27" s="62"/>
      <c r="L27" s="62"/>
      <c r="M27" s="62">
        <v>1400</v>
      </c>
      <c r="N27" s="62">
        <v>2000</v>
      </c>
      <c r="O27" s="62"/>
      <c r="P27" s="62"/>
      <c r="Q27" s="62"/>
      <c r="R27" s="62"/>
      <c r="S27" s="62">
        <v>2.79</v>
      </c>
      <c r="T27" s="62">
        <v>63</v>
      </c>
      <c r="U27" s="62">
        <v>19.5</v>
      </c>
      <c r="V27" s="62">
        <v>17.5</v>
      </c>
      <c r="W27" s="62">
        <v>7.7</v>
      </c>
      <c r="X27" s="62">
        <v>1.1</v>
      </c>
      <c r="Y27" s="62">
        <v>0.5</v>
      </c>
      <c r="Z27" s="27">
        <v>75</v>
      </c>
      <c r="AA27" s="27">
        <v>31</v>
      </c>
      <c r="AB27" s="27">
        <v>13</v>
      </c>
      <c r="AC27" s="62"/>
      <c r="AD27" s="62" t="s">
        <v>9</v>
      </c>
      <c r="AE27" s="62">
        <v>80</v>
      </c>
      <c r="AF27" s="62" t="s">
        <v>10</v>
      </c>
      <c r="AG27" s="62">
        <v>120</v>
      </c>
      <c r="AH27" s="62">
        <v>9</v>
      </c>
      <c r="AI27" s="62" t="s">
        <v>12</v>
      </c>
      <c r="AJ27" s="62">
        <v>2900</v>
      </c>
      <c r="AK27" s="62"/>
      <c r="AL27" s="62"/>
      <c r="AM27" s="62">
        <v>17.5</v>
      </c>
      <c r="AN27" s="62">
        <f>846.25/10000</f>
        <v>0.084625</v>
      </c>
      <c r="AO27" s="62">
        <v>600</v>
      </c>
      <c r="AP27" s="27">
        <f>AO27/AN27</f>
        <v>7090.10339734121</v>
      </c>
      <c r="AQ27" s="39">
        <f>+AP27/AVERAGE($AP$24,$AP$27,$AP$30,$AP$33,$AP$36,$AP$39,$AP$42)</f>
        <v>1.1599934629841477</v>
      </c>
      <c r="AR27" s="39">
        <f>+AP27/AQ27</f>
        <v>6112.192545552391</v>
      </c>
      <c r="AS27" s="80"/>
      <c r="AT27" s="62">
        <v>12</v>
      </c>
      <c r="AU27" s="62" t="s">
        <v>15</v>
      </c>
      <c r="AV27" s="62"/>
      <c r="AW27" s="62"/>
      <c r="AX27" s="62"/>
      <c r="AY27" s="62">
        <v>26</v>
      </c>
      <c r="AZ27" s="62">
        <v>11</v>
      </c>
      <c r="BA27" s="62">
        <v>127</v>
      </c>
      <c r="BB27" s="62">
        <v>52</v>
      </c>
      <c r="BC27" s="62">
        <v>40</v>
      </c>
      <c r="BD27" s="62">
        <v>48</v>
      </c>
      <c r="BE27" s="62"/>
      <c r="BF27" s="62"/>
      <c r="BG27" s="62"/>
      <c r="BH27" s="62"/>
      <c r="BI27" s="34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  <c r="IP27" s="93"/>
      <c r="IQ27" s="93"/>
      <c r="IR27" s="93"/>
      <c r="IS27" s="93"/>
      <c r="IT27" s="93"/>
      <c r="IU27" s="93"/>
      <c r="IV27" s="93"/>
    </row>
    <row r="28" spans="1:256" ht="12.75">
      <c r="A28" s="62" t="s">
        <v>54</v>
      </c>
      <c r="B28" s="62" t="s">
        <v>55</v>
      </c>
      <c r="C28" s="62" t="s">
        <v>46</v>
      </c>
      <c r="D28" s="62" t="s">
        <v>35</v>
      </c>
      <c r="E28" s="71" t="s">
        <v>59</v>
      </c>
      <c r="F28" s="59">
        <v>40354</v>
      </c>
      <c r="G28" s="62" t="s">
        <v>44</v>
      </c>
      <c r="H28" s="62" t="s">
        <v>57</v>
      </c>
      <c r="I28" s="62"/>
      <c r="J28" s="62"/>
      <c r="K28" s="62"/>
      <c r="L28" s="62"/>
      <c r="M28" s="62">
        <v>1400</v>
      </c>
      <c r="N28" s="62">
        <v>2000</v>
      </c>
      <c r="O28" s="62"/>
      <c r="P28" s="62"/>
      <c r="Q28" s="62"/>
      <c r="R28" s="62"/>
      <c r="S28" s="62">
        <v>2.79</v>
      </c>
      <c r="T28" s="62">
        <v>63</v>
      </c>
      <c r="U28" s="62">
        <v>19.5</v>
      </c>
      <c r="V28" s="62">
        <v>17.5</v>
      </c>
      <c r="W28" s="62">
        <v>7.7</v>
      </c>
      <c r="X28" s="62">
        <v>1.1</v>
      </c>
      <c r="Y28" s="62">
        <v>0.5</v>
      </c>
      <c r="Z28" s="27">
        <v>75</v>
      </c>
      <c r="AA28" s="27">
        <v>31</v>
      </c>
      <c r="AB28" s="27">
        <v>13</v>
      </c>
      <c r="AC28" s="62"/>
      <c r="AD28" s="62" t="s">
        <v>9</v>
      </c>
      <c r="AE28" s="62">
        <v>80</v>
      </c>
      <c r="AF28" s="62" t="s">
        <v>10</v>
      </c>
      <c r="AG28" s="62">
        <v>120</v>
      </c>
      <c r="AH28" s="62">
        <v>9</v>
      </c>
      <c r="AI28" s="62" t="s">
        <v>12</v>
      </c>
      <c r="AJ28" s="62">
        <v>2900</v>
      </c>
      <c r="AK28" s="62"/>
      <c r="AL28" s="62"/>
      <c r="AM28" s="62">
        <v>17.5</v>
      </c>
      <c r="AN28" s="62">
        <f>846.25/10000</f>
        <v>0.084625</v>
      </c>
      <c r="AO28" s="62">
        <v>380</v>
      </c>
      <c r="AP28" s="27">
        <f>AO28/AN28</f>
        <v>4490.3988183161</v>
      </c>
      <c r="AQ28" s="39"/>
      <c r="AR28" s="39">
        <f>+AP28/AQ27</f>
        <v>3871.055278849847</v>
      </c>
      <c r="AS28" s="80"/>
      <c r="AT28" s="62">
        <v>12</v>
      </c>
      <c r="AU28" s="62" t="s">
        <v>15</v>
      </c>
      <c r="AV28" s="62"/>
      <c r="AW28" s="62"/>
      <c r="AX28" s="62"/>
      <c r="AY28" s="62">
        <v>26</v>
      </c>
      <c r="AZ28" s="62">
        <v>11</v>
      </c>
      <c r="BA28" s="62">
        <v>127</v>
      </c>
      <c r="BB28" s="62">
        <v>52</v>
      </c>
      <c r="BC28" s="62">
        <v>40</v>
      </c>
      <c r="BD28" s="62">
        <v>48</v>
      </c>
      <c r="BE28" s="62"/>
      <c r="BF28" s="62"/>
      <c r="BG28" s="62"/>
      <c r="BH28" s="61"/>
      <c r="BI28" s="34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  <c r="IN28" s="93"/>
      <c r="IO28" s="93"/>
      <c r="IP28" s="93"/>
      <c r="IQ28" s="93"/>
      <c r="IR28" s="93"/>
      <c r="IS28" s="93"/>
      <c r="IT28" s="93"/>
      <c r="IU28" s="93"/>
      <c r="IV28" s="93"/>
    </row>
    <row r="29" spans="1:256" ht="12.75">
      <c r="A29" s="62" t="s">
        <v>54</v>
      </c>
      <c r="B29" s="62" t="s">
        <v>55</v>
      </c>
      <c r="C29" s="62" t="s">
        <v>46</v>
      </c>
      <c r="D29" s="62" t="s">
        <v>35</v>
      </c>
      <c r="E29" s="71" t="s">
        <v>116</v>
      </c>
      <c r="F29" s="59">
        <v>40354</v>
      </c>
      <c r="G29" s="62" t="s">
        <v>44</v>
      </c>
      <c r="H29" s="62" t="s">
        <v>57</v>
      </c>
      <c r="I29" s="62"/>
      <c r="J29" s="62"/>
      <c r="K29" s="62"/>
      <c r="L29" s="62"/>
      <c r="M29" s="62">
        <v>1400</v>
      </c>
      <c r="N29" s="62">
        <v>2000</v>
      </c>
      <c r="O29" s="62"/>
      <c r="P29" s="62"/>
      <c r="Q29" s="62"/>
      <c r="R29" s="62"/>
      <c r="S29" s="62">
        <v>2.79</v>
      </c>
      <c r="T29" s="62">
        <v>63</v>
      </c>
      <c r="U29" s="62">
        <v>19.5</v>
      </c>
      <c r="V29" s="62">
        <v>17.5</v>
      </c>
      <c r="W29" s="62">
        <v>7.7</v>
      </c>
      <c r="X29" s="62">
        <v>1.1</v>
      </c>
      <c r="Y29" s="62">
        <v>0.5</v>
      </c>
      <c r="Z29" s="27">
        <v>75</v>
      </c>
      <c r="AA29" s="27">
        <v>31</v>
      </c>
      <c r="AB29" s="27">
        <v>13</v>
      </c>
      <c r="AC29" s="62"/>
      <c r="AD29" s="62" t="s">
        <v>9</v>
      </c>
      <c r="AE29" s="62">
        <v>80</v>
      </c>
      <c r="AF29" s="62" t="s">
        <v>10</v>
      </c>
      <c r="AG29" s="62">
        <v>120</v>
      </c>
      <c r="AH29" s="62">
        <v>9</v>
      </c>
      <c r="AI29" s="62" t="s">
        <v>12</v>
      </c>
      <c r="AJ29" s="62">
        <v>2900</v>
      </c>
      <c r="AK29" s="62"/>
      <c r="AL29" s="62"/>
      <c r="AM29" s="62">
        <v>17.5</v>
      </c>
      <c r="AN29" s="62">
        <f>846.25/10000</f>
        <v>0.084625</v>
      </c>
      <c r="AO29" s="62">
        <v>500</v>
      </c>
      <c r="AP29" s="27">
        <f>AO29/AN29</f>
        <v>5908.419497784343</v>
      </c>
      <c r="AQ29" s="39"/>
      <c r="AR29" s="39">
        <f>+AP29/AQ30</f>
        <v>5659.43754217814</v>
      </c>
      <c r="AS29" s="80"/>
      <c r="AT29" s="62">
        <v>12</v>
      </c>
      <c r="AU29" s="62" t="s">
        <v>15</v>
      </c>
      <c r="AV29" s="62"/>
      <c r="AW29" s="62"/>
      <c r="AX29" s="62"/>
      <c r="AY29" s="62">
        <v>26</v>
      </c>
      <c r="AZ29" s="62">
        <v>11</v>
      </c>
      <c r="BA29" s="62">
        <v>127</v>
      </c>
      <c r="BB29" s="62">
        <v>52</v>
      </c>
      <c r="BC29" s="62">
        <v>40</v>
      </c>
      <c r="BD29" s="62">
        <v>48</v>
      </c>
      <c r="BE29" s="62"/>
      <c r="BF29" s="62"/>
      <c r="BG29" s="62"/>
      <c r="BH29" s="81"/>
      <c r="BI29" s="34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  <c r="IL29" s="93"/>
      <c r="IM29" s="93"/>
      <c r="IN29" s="93"/>
      <c r="IO29" s="93"/>
      <c r="IP29" s="93"/>
      <c r="IQ29" s="93"/>
      <c r="IR29" s="93"/>
      <c r="IS29" s="93"/>
      <c r="IT29" s="93"/>
      <c r="IU29" s="93"/>
      <c r="IV29" s="93"/>
    </row>
    <row r="30" spans="1:256" ht="12.75">
      <c r="A30" s="62" t="s">
        <v>54</v>
      </c>
      <c r="B30" s="62" t="s">
        <v>55</v>
      </c>
      <c r="C30" s="62" t="s">
        <v>46</v>
      </c>
      <c r="D30" s="62" t="s">
        <v>35</v>
      </c>
      <c r="E30" s="71" t="s">
        <v>21</v>
      </c>
      <c r="F30" s="59">
        <v>40354</v>
      </c>
      <c r="G30" s="62" t="s">
        <v>44</v>
      </c>
      <c r="H30" s="62" t="s">
        <v>57</v>
      </c>
      <c r="I30" s="62"/>
      <c r="J30" s="62"/>
      <c r="K30" s="62"/>
      <c r="L30" s="62"/>
      <c r="M30" s="62">
        <v>1400</v>
      </c>
      <c r="N30" s="62">
        <v>2000</v>
      </c>
      <c r="O30" s="62"/>
      <c r="P30" s="62"/>
      <c r="Q30" s="62"/>
      <c r="R30" s="62"/>
      <c r="S30" s="62">
        <v>2.79</v>
      </c>
      <c r="T30" s="62">
        <v>63</v>
      </c>
      <c r="U30" s="62">
        <v>19.5</v>
      </c>
      <c r="V30" s="62">
        <v>17.5</v>
      </c>
      <c r="W30" s="62">
        <v>7.7</v>
      </c>
      <c r="X30" s="62">
        <v>1.1</v>
      </c>
      <c r="Y30" s="62">
        <v>0.5</v>
      </c>
      <c r="Z30" s="27">
        <v>75</v>
      </c>
      <c r="AA30" s="27">
        <v>31</v>
      </c>
      <c r="AB30" s="27">
        <v>13</v>
      </c>
      <c r="AC30" s="62"/>
      <c r="AD30" s="62" t="s">
        <v>9</v>
      </c>
      <c r="AE30" s="62">
        <v>80</v>
      </c>
      <c r="AF30" s="62" t="s">
        <v>10</v>
      </c>
      <c r="AG30" s="62">
        <v>120</v>
      </c>
      <c r="AH30" s="62">
        <v>9</v>
      </c>
      <c r="AI30" s="62" t="s">
        <v>12</v>
      </c>
      <c r="AJ30" s="62">
        <v>2900</v>
      </c>
      <c r="AK30" s="62"/>
      <c r="AL30" s="62"/>
      <c r="AM30" s="62">
        <v>17.5</v>
      </c>
      <c r="AN30" s="62">
        <f>846.25/10000</f>
        <v>0.084625</v>
      </c>
      <c r="AO30" s="62">
        <v>540</v>
      </c>
      <c r="AP30" s="27">
        <f>AO30/AN30</f>
        <v>6381.09305760709</v>
      </c>
      <c r="AQ30" s="39">
        <f>+AP30/AVERAGE($AP$24,$AP$27,$AP$30,$AP$33,$AP$36,$AP$39,$AP$42)</f>
        <v>1.043994116685733</v>
      </c>
      <c r="AR30" s="39">
        <f>+AP30/AQ30</f>
        <v>6112.192545552391</v>
      </c>
      <c r="AS30" s="80"/>
      <c r="AT30" s="62">
        <v>12</v>
      </c>
      <c r="AU30" s="62" t="s">
        <v>15</v>
      </c>
      <c r="AV30" s="62"/>
      <c r="AW30" s="62"/>
      <c r="AX30" s="62"/>
      <c r="AY30" s="62">
        <v>26</v>
      </c>
      <c r="AZ30" s="62">
        <v>11</v>
      </c>
      <c r="BA30" s="62">
        <v>127</v>
      </c>
      <c r="BB30" s="62">
        <v>52</v>
      </c>
      <c r="BC30" s="62">
        <v>40</v>
      </c>
      <c r="BD30" s="62">
        <v>48</v>
      </c>
      <c r="BE30" s="62"/>
      <c r="BF30" s="62"/>
      <c r="BG30" s="62"/>
      <c r="BH30" s="81"/>
      <c r="BI30" s="34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3"/>
      <c r="IJ30" s="93"/>
      <c r="IK30" s="93"/>
      <c r="IL30" s="93"/>
      <c r="IM30" s="93"/>
      <c r="IN30" s="93"/>
      <c r="IO30" s="93"/>
      <c r="IP30" s="93"/>
      <c r="IQ30" s="93"/>
      <c r="IR30" s="93"/>
      <c r="IS30" s="93"/>
      <c r="IT30" s="93"/>
      <c r="IU30" s="93"/>
      <c r="IV30" s="93"/>
    </row>
    <row r="31" spans="1:256" ht="12.75">
      <c r="A31" s="62" t="s">
        <v>54</v>
      </c>
      <c r="B31" s="62" t="s">
        <v>55</v>
      </c>
      <c r="C31" s="62" t="s">
        <v>46</v>
      </c>
      <c r="D31" s="62" t="s">
        <v>35</v>
      </c>
      <c r="E31" s="71" t="s">
        <v>61</v>
      </c>
      <c r="F31" s="59">
        <v>40354</v>
      </c>
      <c r="G31" s="62" t="s">
        <v>44</v>
      </c>
      <c r="H31" s="62" t="s">
        <v>57</v>
      </c>
      <c r="I31" s="62"/>
      <c r="J31" s="62"/>
      <c r="K31" s="62"/>
      <c r="L31" s="62"/>
      <c r="M31" s="62">
        <v>1400</v>
      </c>
      <c r="N31" s="62">
        <v>2000</v>
      </c>
      <c r="O31" s="62"/>
      <c r="P31" s="62"/>
      <c r="Q31" s="62"/>
      <c r="R31" s="62"/>
      <c r="S31" s="62">
        <v>2.79</v>
      </c>
      <c r="T31" s="62">
        <v>63</v>
      </c>
      <c r="U31" s="62">
        <v>19.5</v>
      </c>
      <c r="V31" s="62">
        <v>17.5</v>
      </c>
      <c r="W31" s="62">
        <v>7.7</v>
      </c>
      <c r="X31" s="62">
        <v>1.1</v>
      </c>
      <c r="Y31" s="62">
        <v>0.5</v>
      </c>
      <c r="Z31" s="27">
        <v>75</v>
      </c>
      <c r="AA31" s="27">
        <v>31</v>
      </c>
      <c r="AB31" s="27">
        <v>13</v>
      </c>
      <c r="AC31" s="62"/>
      <c r="AD31" s="62" t="s">
        <v>9</v>
      </c>
      <c r="AE31" s="62">
        <v>80</v>
      </c>
      <c r="AF31" s="62" t="s">
        <v>10</v>
      </c>
      <c r="AG31" s="62">
        <v>120</v>
      </c>
      <c r="AH31" s="62">
        <v>9</v>
      </c>
      <c r="AI31" s="62" t="s">
        <v>12</v>
      </c>
      <c r="AJ31" s="62">
        <v>2900</v>
      </c>
      <c r="AK31" s="62"/>
      <c r="AL31" s="62"/>
      <c r="AM31" s="62">
        <v>17.5</v>
      </c>
      <c r="AN31" s="62">
        <f>846.25/10000</f>
        <v>0.084625</v>
      </c>
      <c r="AO31" s="62">
        <v>600</v>
      </c>
      <c r="AP31" s="27">
        <f>AO31/AN31</f>
        <v>7090.10339734121</v>
      </c>
      <c r="AQ31" s="39"/>
      <c r="AR31" s="39">
        <f>+AP31/AQ30</f>
        <v>6791.325050613767</v>
      </c>
      <c r="AS31" s="80"/>
      <c r="AT31" s="62">
        <v>12</v>
      </c>
      <c r="AU31" s="62" t="s">
        <v>15</v>
      </c>
      <c r="AV31" s="62"/>
      <c r="AW31" s="62"/>
      <c r="AX31" s="62"/>
      <c r="AY31" s="62">
        <v>26</v>
      </c>
      <c r="AZ31" s="62">
        <v>11</v>
      </c>
      <c r="BA31" s="62">
        <v>127</v>
      </c>
      <c r="BB31" s="62">
        <v>52</v>
      </c>
      <c r="BC31" s="62">
        <v>40</v>
      </c>
      <c r="BD31" s="62">
        <v>48</v>
      </c>
      <c r="BE31" s="62"/>
      <c r="BF31" s="62"/>
      <c r="BG31" s="62"/>
      <c r="BH31" s="62"/>
      <c r="BI31" s="34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  <c r="IL31" s="93"/>
      <c r="IM31" s="93"/>
      <c r="IN31" s="93"/>
      <c r="IO31" s="93"/>
      <c r="IP31" s="93"/>
      <c r="IQ31" s="93"/>
      <c r="IR31" s="93"/>
      <c r="IS31" s="93"/>
      <c r="IT31" s="93"/>
      <c r="IU31" s="93"/>
      <c r="IV31" s="93"/>
    </row>
    <row r="32" spans="1:256" ht="12.75">
      <c r="A32" s="62" t="s">
        <v>54</v>
      </c>
      <c r="B32" s="62" t="s">
        <v>55</v>
      </c>
      <c r="C32" s="62" t="s">
        <v>46</v>
      </c>
      <c r="D32" s="62" t="s">
        <v>35</v>
      </c>
      <c r="E32" s="71" t="s">
        <v>71</v>
      </c>
      <c r="F32" s="59">
        <v>40354</v>
      </c>
      <c r="G32" s="62" t="s">
        <v>44</v>
      </c>
      <c r="H32" s="62" t="s">
        <v>57</v>
      </c>
      <c r="I32" s="62"/>
      <c r="J32" s="62"/>
      <c r="K32" s="62"/>
      <c r="L32" s="62"/>
      <c r="M32" s="62">
        <v>1400</v>
      </c>
      <c r="N32" s="62">
        <v>2000</v>
      </c>
      <c r="O32" s="62"/>
      <c r="P32" s="62"/>
      <c r="Q32" s="62"/>
      <c r="R32" s="62"/>
      <c r="S32" s="62">
        <v>2.79</v>
      </c>
      <c r="T32" s="62">
        <v>63</v>
      </c>
      <c r="U32" s="62">
        <v>19.5</v>
      </c>
      <c r="V32" s="62">
        <v>17.5</v>
      </c>
      <c r="W32" s="62">
        <v>7.7</v>
      </c>
      <c r="X32" s="62">
        <v>1.1</v>
      </c>
      <c r="Y32" s="62">
        <v>0.5</v>
      </c>
      <c r="Z32" s="27">
        <v>75</v>
      </c>
      <c r="AA32" s="27">
        <v>31</v>
      </c>
      <c r="AB32" s="27">
        <v>13</v>
      </c>
      <c r="AC32" s="62"/>
      <c r="AD32" s="62" t="s">
        <v>9</v>
      </c>
      <c r="AE32" s="62">
        <v>80</v>
      </c>
      <c r="AF32" s="62" t="s">
        <v>10</v>
      </c>
      <c r="AG32" s="62">
        <v>120</v>
      </c>
      <c r="AH32" s="62">
        <v>9</v>
      </c>
      <c r="AI32" s="62" t="s">
        <v>12</v>
      </c>
      <c r="AJ32" s="62">
        <v>2900</v>
      </c>
      <c r="AK32" s="62"/>
      <c r="AL32" s="62"/>
      <c r="AM32" s="62">
        <v>17.5</v>
      </c>
      <c r="AN32" s="62">
        <f>846.25/10000</f>
        <v>0.084625</v>
      </c>
      <c r="AO32" s="62">
        <v>400</v>
      </c>
      <c r="AP32" s="27">
        <f>AO32/AN32</f>
        <v>4726.735598227474</v>
      </c>
      <c r="AQ32" s="39"/>
      <c r="AR32" s="39">
        <f>+AP32/AQ33</f>
        <v>4527.550033742512</v>
      </c>
      <c r="AS32" s="80"/>
      <c r="AT32" s="62">
        <v>12</v>
      </c>
      <c r="AU32" s="62" t="s">
        <v>15</v>
      </c>
      <c r="AV32" s="62"/>
      <c r="AW32" s="62"/>
      <c r="AX32" s="62"/>
      <c r="AY32" s="62">
        <v>26</v>
      </c>
      <c r="AZ32" s="62">
        <v>11</v>
      </c>
      <c r="BA32" s="62">
        <v>127</v>
      </c>
      <c r="BB32" s="62">
        <v>52</v>
      </c>
      <c r="BC32" s="62">
        <v>40</v>
      </c>
      <c r="BD32" s="62">
        <v>48</v>
      </c>
      <c r="BE32" s="62"/>
      <c r="BF32" s="62"/>
      <c r="BG32" s="62"/>
      <c r="BH32" s="62"/>
      <c r="BI32" s="34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H32" s="93"/>
      <c r="II32" s="93"/>
      <c r="IJ32" s="93"/>
      <c r="IK32" s="93"/>
      <c r="IL32" s="93"/>
      <c r="IM32" s="93"/>
      <c r="IN32" s="93"/>
      <c r="IO32" s="93"/>
      <c r="IP32" s="93"/>
      <c r="IQ32" s="93"/>
      <c r="IR32" s="93"/>
      <c r="IS32" s="93"/>
      <c r="IT32" s="93"/>
      <c r="IU32" s="93"/>
      <c r="IV32" s="93"/>
    </row>
    <row r="33" spans="1:256" ht="12.75">
      <c r="A33" s="62" t="s">
        <v>54</v>
      </c>
      <c r="B33" s="62" t="s">
        <v>55</v>
      </c>
      <c r="C33" s="62" t="s">
        <v>46</v>
      </c>
      <c r="D33" s="62" t="s">
        <v>35</v>
      </c>
      <c r="E33" s="71" t="s">
        <v>21</v>
      </c>
      <c r="F33" s="59">
        <v>40354</v>
      </c>
      <c r="G33" s="62" t="s">
        <v>44</v>
      </c>
      <c r="H33" s="62" t="s">
        <v>57</v>
      </c>
      <c r="I33" s="62"/>
      <c r="J33" s="62"/>
      <c r="K33" s="62"/>
      <c r="L33" s="62"/>
      <c r="M33" s="62">
        <v>1400</v>
      </c>
      <c r="N33" s="62">
        <v>2000</v>
      </c>
      <c r="O33" s="62"/>
      <c r="P33" s="62"/>
      <c r="Q33" s="62"/>
      <c r="R33" s="62"/>
      <c r="S33" s="62">
        <v>2.79</v>
      </c>
      <c r="T33" s="62">
        <v>63</v>
      </c>
      <c r="U33" s="62">
        <v>19.5</v>
      </c>
      <c r="V33" s="62">
        <v>17.5</v>
      </c>
      <c r="W33" s="62">
        <v>7.7</v>
      </c>
      <c r="X33" s="62">
        <v>1.1</v>
      </c>
      <c r="Y33" s="62">
        <v>0.5</v>
      </c>
      <c r="Z33" s="27">
        <v>75</v>
      </c>
      <c r="AA33" s="27">
        <v>31</v>
      </c>
      <c r="AB33" s="27">
        <v>13</v>
      </c>
      <c r="AC33" s="62"/>
      <c r="AD33" s="62" t="s">
        <v>9</v>
      </c>
      <c r="AE33" s="62">
        <v>80</v>
      </c>
      <c r="AF33" s="62" t="s">
        <v>10</v>
      </c>
      <c r="AG33" s="62">
        <v>120</v>
      </c>
      <c r="AH33" s="62">
        <v>9</v>
      </c>
      <c r="AI33" s="62" t="s">
        <v>12</v>
      </c>
      <c r="AJ33" s="62">
        <v>2900</v>
      </c>
      <c r="AK33" s="62"/>
      <c r="AL33" s="62"/>
      <c r="AM33" s="62">
        <v>17.5</v>
      </c>
      <c r="AN33" s="62">
        <f>846.25/10000</f>
        <v>0.084625</v>
      </c>
      <c r="AO33" s="62">
        <v>540</v>
      </c>
      <c r="AP33" s="27">
        <f>AO33/AN33</f>
        <v>6381.09305760709</v>
      </c>
      <c r="AQ33" s="39">
        <f>+AP33/AVERAGE($AP$24,$AP$27,$AP$30,$AP$33,$AP$36,$AP$39,$AP$42)</f>
        <v>1.043994116685733</v>
      </c>
      <c r="AR33" s="39">
        <f>+AP33/AQ33</f>
        <v>6112.192545552391</v>
      </c>
      <c r="AS33" s="80"/>
      <c r="AT33" s="62">
        <v>12</v>
      </c>
      <c r="AU33" s="62" t="s">
        <v>15</v>
      </c>
      <c r="AV33" s="62"/>
      <c r="AW33" s="62"/>
      <c r="AX33" s="62"/>
      <c r="AY33" s="62">
        <v>26</v>
      </c>
      <c r="AZ33" s="62">
        <v>11</v>
      </c>
      <c r="BA33" s="62">
        <v>127</v>
      </c>
      <c r="BB33" s="62">
        <v>52</v>
      </c>
      <c r="BC33" s="62">
        <v>40</v>
      </c>
      <c r="BD33" s="62">
        <v>48</v>
      </c>
      <c r="BE33" s="62"/>
      <c r="BF33" s="62"/>
      <c r="BG33" s="62"/>
      <c r="BH33" s="62"/>
      <c r="BI33" s="34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  <c r="HE33" s="93"/>
      <c r="HF33" s="93"/>
      <c r="HG33" s="93"/>
      <c r="HH33" s="93"/>
      <c r="HI33" s="93"/>
      <c r="HJ33" s="93"/>
      <c r="HK33" s="93"/>
      <c r="HL33" s="93"/>
      <c r="HM33" s="93"/>
      <c r="HN33" s="93"/>
      <c r="HO33" s="93"/>
      <c r="HP33" s="93"/>
      <c r="HQ33" s="93"/>
      <c r="HR33" s="93"/>
      <c r="HS33" s="93"/>
      <c r="HT33" s="93"/>
      <c r="HU33" s="93"/>
      <c r="HV33" s="93"/>
      <c r="HW33" s="93"/>
      <c r="HX33" s="93"/>
      <c r="HY33" s="93"/>
      <c r="HZ33" s="93"/>
      <c r="IA33" s="93"/>
      <c r="IB33" s="93"/>
      <c r="IC33" s="93"/>
      <c r="ID33" s="93"/>
      <c r="IE33" s="93"/>
      <c r="IF33" s="93"/>
      <c r="IG33" s="93"/>
      <c r="IH33" s="93"/>
      <c r="II33" s="93"/>
      <c r="IJ33" s="93"/>
      <c r="IK33" s="93"/>
      <c r="IL33" s="93"/>
      <c r="IM33" s="93"/>
      <c r="IN33" s="93"/>
      <c r="IO33" s="93"/>
      <c r="IP33" s="93"/>
      <c r="IQ33" s="93"/>
      <c r="IR33" s="93"/>
      <c r="IS33" s="93"/>
      <c r="IT33" s="93"/>
      <c r="IU33" s="93"/>
      <c r="IV33" s="93"/>
    </row>
    <row r="34" spans="1:256" ht="12.75">
      <c r="A34" s="62" t="s">
        <v>54</v>
      </c>
      <c r="B34" s="62" t="s">
        <v>55</v>
      </c>
      <c r="C34" s="62" t="s">
        <v>46</v>
      </c>
      <c r="D34" s="62" t="s">
        <v>35</v>
      </c>
      <c r="E34" s="71" t="s">
        <v>112</v>
      </c>
      <c r="F34" s="59">
        <v>40354</v>
      </c>
      <c r="G34" s="62" t="s">
        <v>44</v>
      </c>
      <c r="H34" s="62" t="s">
        <v>57</v>
      </c>
      <c r="I34" s="62"/>
      <c r="J34" s="62"/>
      <c r="K34" s="62"/>
      <c r="L34" s="62"/>
      <c r="M34" s="62">
        <v>1400</v>
      </c>
      <c r="N34" s="62">
        <v>2000</v>
      </c>
      <c r="O34" s="62"/>
      <c r="P34" s="62"/>
      <c r="Q34" s="62"/>
      <c r="R34" s="62"/>
      <c r="S34" s="62">
        <v>2.79</v>
      </c>
      <c r="T34" s="62">
        <v>63</v>
      </c>
      <c r="U34" s="62">
        <v>19.5</v>
      </c>
      <c r="V34" s="62">
        <v>17.5</v>
      </c>
      <c r="W34" s="62">
        <v>7.7</v>
      </c>
      <c r="X34" s="62">
        <v>1.1</v>
      </c>
      <c r="Y34" s="62">
        <v>0.5</v>
      </c>
      <c r="Z34" s="27">
        <v>75</v>
      </c>
      <c r="AA34" s="27">
        <v>31</v>
      </c>
      <c r="AB34" s="27">
        <v>13</v>
      </c>
      <c r="AC34" s="62"/>
      <c r="AD34" s="62" t="s">
        <v>9</v>
      </c>
      <c r="AE34" s="62">
        <v>81</v>
      </c>
      <c r="AF34" s="62" t="s">
        <v>10</v>
      </c>
      <c r="AG34" s="62">
        <v>120</v>
      </c>
      <c r="AH34" s="62">
        <v>9</v>
      </c>
      <c r="AI34" s="62" t="s">
        <v>12</v>
      </c>
      <c r="AJ34" s="62">
        <v>2900</v>
      </c>
      <c r="AK34" s="62"/>
      <c r="AL34" s="62"/>
      <c r="AM34" s="62">
        <v>17.5</v>
      </c>
      <c r="AN34" s="62">
        <f>846.25/10000</f>
        <v>0.084625</v>
      </c>
      <c r="AO34" s="62">
        <v>380</v>
      </c>
      <c r="AP34" s="27">
        <f>AO34/AN34</f>
        <v>4490.3988183161</v>
      </c>
      <c r="AQ34" s="39"/>
      <c r="AR34" s="39">
        <f>+AP34/AQ33</f>
        <v>4301.172532055386</v>
      </c>
      <c r="AS34" s="80"/>
      <c r="AT34" s="62">
        <v>12</v>
      </c>
      <c r="AU34" s="62" t="s">
        <v>15</v>
      </c>
      <c r="AV34" s="62"/>
      <c r="AW34" s="62"/>
      <c r="AX34" s="62"/>
      <c r="AY34" s="62">
        <v>26</v>
      </c>
      <c r="AZ34" s="62">
        <v>11</v>
      </c>
      <c r="BA34" s="62">
        <v>127</v>
      </c>
      <c r="BB34" s="62">
        <v>52</v>
      </c>
      <c r="BC34" s="62">
        <v>40</v>
      </c>
      <c r="BD34" s="62">
        <v>48</v>
      </c>
      <c r="BE34" s="62"/>
      <c r="BF34" s="62"/>
      <c r="BG34" s="62"/>
      <c r="BH34" s="62"/>
      <c r="BI34" s="34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93"/>
      <c r="HM34" s="93"/>
      <c r="HN34" s="93"/>
      <c r="HO34" s="93"/>
      <c r="HP34" s="93"/>
      <c r="HQ34" s="93"/>
      <c r="HR34" s="93"/>
      <c r="HS34" s="93"/>
      <c r="HT34" s="93"/>
      <c r="HU34" s="93"/>
      <c r="HV34" s="93"/>
      <c r="HW34" s="93"/>
      <c r="HX34" s="93"/>
      <c r="HY34" s="93"/>
      <c r="HZ34" s="93"/>
      <c r="IA34" s="93"/>
      <c r="IB34" s="93"/>
      <c r="IC34" s="93"/>
      <c r="ID34" s="93"/>
      <c r="IE34" s="93"/>
      <c r="IF34" s="93"/>
      <c r="IG34" s="93"/>
      <c r="IH34" s="93"/>
      <c r="II34" s="93"/>
      <c r="IJ34" s="93"/>
      <c r="IK34" s="93"/>
      <c r="IL34" s="93"/>
      <c r="IM34" s="93"/>
      <c r="IN34" s="93"/>
      <c r="IO34" s="93"/>
      <c r="IP34" s="93"/>
      <c r="IQ34" s="93"/>
      <c r="IR34" s="93"/>
      <c r="IS34" s="93"/>
      <c r="IT34" s="93"/>
      <c r="IU34" s="93"/>
      <c r="IV34" s="93"/>
    </row>
    <row r="35" spans="1:256" ht="12.75">
      <c r="A35" s="62" t="s">
        <v>54</v>
      </c>
      <c r="B35" s="62" t="s">
        <v>55</v>
      </c>
      <c r="C35" s="62" t="s">
        <v>46</v>
      </c>
      <c r="D35" s="62" t="s">
        <v>35</v>
      </c>
      <c r="E35" s="71" t="s">
        <v>115</v>
      </c>
      <c r="F35" s="59">
        <v>40354</v>
      </c>
      <c r="G35" s="62" t="s">
        <v>44</v>
      </c>
      <c r="H35" s="62" t="s">
        <v>57</v>
      </c>
      <c r="I35" s="62"/>
      <c r="J35" s="62"/>
      <c r="K35" s="62"/>
      <c r="L35" s="62"/>
      <c r="M35" s="62">
        <v>1400</v>
      </c>
      <c r="N35" s="62">
        <v>2000</v>
      </c>
      <c r="O35" s="62"/>
      <c r="P35" s="62"/>
      <c r="Q35" s="62"/>
      <c r="R35" s="62"/>
      <c r="S35" s="62">
        <v>2.79</v>
      </c>
      <c r="T35" s="62">
        <v>63</v>
      </c>
      <c r="U35" s="62">
        <v>19.5</v>
      </c>
      <c r="V35" s="62">
        <v>17.5</v>
      </c>
      <c r="W35" s="62">
        <v>7.7</v>
      </c>
      <c r="X35" s="62">
        <v>1.1</v>
      </c>
      <c r="Y35" s="62">
        <v>0.5</v>
      </c>
      <c r="Z35" s="27">
        <v>75</v>
      </c>
      <c r="AA35" s="27">
        <v>31</v>
      </c>
      <c r="AB35" s="27">
        <v>13</v>
      </c>
      <c r="AC35" s="62"/>
      <c r="AD35" s="62" t="s">
        <v>9</v>
      </c>
      <c r="AE35" s="62">
        <v>82</v>
      </c>
      <c r="AF35" s="62" t="s">
        <v>10</v>
      </c>
      <c r="AG35" s="62">
        <v>120</v>
      </c>
      <c r="AH35" s="62">
        <v>9</v>
      </c>
      <c r="AI35" s="62" t="s">
        <v>12</v>
      </c>
      <c r="AJ35" s="62">
        <v>2900</v>
      </c>
      <c r="AK35" s="62"/>
      <c r="AL35" s="62"/>
      <c r="AM35" s="62">
        <v>17.5</v>
      </c>
      <c r="AN35" s="62">
        <f>846.25/10000</f>
        <v>0.084625</v>
      </c>
      <c r="AO35" s="62">
        <v>580</v>
      </c>
      <c r="AP35" s="27">
        <f>AO35/AN35</f>
        <v>6853.766617429837</v>
      </c>
      <c r="AQ35" s="39"/>
      <c r="AR35" s="39">
        <f>+AP35/AQ36</f>
        <v>8862.679191050967</v>
      </c>
      <c r="AS35" s="80"/>
      <c r="AT35" s="62">
        <v>12</v>
      </c>
      <c r="AU35" s="62" t="s">
        <v>15</v>
      </c>
      <c r="AV35" s="62"/>
      <c r="AW35" s="62"/>
      <c r="AX35" s="62"/>
      <c r="AY35" s="62">
        <v>26</v>
      </c>
      <c r="AZ35" s="62">
        <v>11</v>
      </c>
      <c r="BA35" s="62">
        <v>127</v>
      </c>
      <c r="BB35" s="62">
        <v>52</v>
      </c>
      <c r="BC35" s="62">
        <v>40</v>
      </c>
      <c r="BD35" s="62">
        <v>48</v>
      </c>
      <c r="BE35" s="62"/>
      <c r="BF35" s="62"/>
      <c r="BG35" s="62"/>
      <c r="BH35" s="62"/>
      <c r="BI35" s="34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  <c r="HE35" s="93"/>
      <c r="HF35" s="93"/>
      <c r="HG35" s="93"/>
      <c r="HH35" s="93"/>
      <c r="HI35" s="93"/>
      <c r="HJ35" s="93"/>
      <c r="HK35" s="93"/>
      <c r="HL35" s="93"/>
      <c r="HM35" s="93"/>
      <c r="HN35" s="93"/>
      <c r="HO35" s="93"/>
      <c r="HP35" s="93"/>
      <c r="HQ35" s="93"/>
      <c r="HR35" s="93"/>
      <c r="HS35" s="93"/>
      <c r="HT35" s="93"/>
      <c r="HU35" s="93"/>
      <c r="HV35" s="93"/>
      <c r="HW35" s="93"/>
      <c r="HX35" s="93"/>
      <c r="HY35" s="93"/>
      <c r="HZ35" s="93"/>
      <c r="IA35" s="93"/>
      <c r="IB35" s="93"/>
      <c r="IC35" s="93"/>
      <c r="ID35" s="93"/>
      <c r="IE35" s="93"/>
      <c r="IF35" s="93"/>
      <c r="IG35" s="93"/>
      <c r="IH35" s="93"/>
      <c r="II35" s="93"/>
      <c r="IJ35" s="93"/>
      <c r="IK35" s="93"/>
      <c r="IL35" s="93"/>
      <c r="IM35" s="93"/>
      <c r="IN35" s="93"/>
      <c r="IO35" s="93"/>
      <c r="IP35" s="93"/>
      <c r="IQ35" s="93"/>
      <c r="IR35" s="93"/>
      <c r="IS35" s="93"/>
      <c r="IT35" s="93"/>
      <c r="IU35" s="93"/>
      <c r="IV35" s="93"/>
    </row>
    <row r="36" spans="1:256" ht="12.75">
      <c r="A36" s="62" t="s">
        <v>54</v>
      </c>
      <c r="B36" s="62" t="s">
        <v>55</v>
      </c>
      <c r="C36" s="62" t="s">
        <v>46</v>
      </c>
      <c r="D36" s="62" t="s">
        <v>35</v>
      </c>
      <c r="E36" s="71" t="s">
        <v>21</v>
      </c>
      <c r="F36" s="59">
        <v>40354</v>
      </c>
      <c r="G36" s="62" t="s">
        <v>44</v>
      </c>
      <c r="H36" s="62" t="s">
        <v>57</v>
      </c>
      <c r="I36" s="62"/>
      <c r="J36" s="62"/>
      <c r="K36" s="62"/>
      <c r="L36" s="62"/>
      <c r="M36" s="62">
        <v>1400</v>
      </c>
      <c r="N36" s="62">
        <v>2000</v>
      </c>
      <c r="O36" s="62"/>
      <c r="P36" s="62"/>
      <c r="Q36" s="62"/>
      <c r="R36" s="62"/>
      <c r="S36" s="62">
        <v>2.79</v>
      </c>
      <c r="T36" s="62">
        <v>63</v>
      </c>
      <c r="U36" s="62">
        <v>19.5</v>
      </c>
      <c r="V36" s="62">
        <v>17.5</v>
      </c>
      <c r="W36" s="62">
        <v>7.7</v>
      </c>
      <c r="X36" s="62">
        <v>1.1</v>
      </c>
      <c r="Y36" s="62">
        <v>0.5</v>
      </c>
      <c r="Z36" s="27">
        <v>75</v>
      </c>
      <c r="AA36" s="27">
        <v>31</v>
      </c>
      <c r="AB36" s="27">
        <v>13</v>
      </c>
      <c r="AC36" s="62"/>
      <c r="AD36" s="62" t="s">
        <v>9</v>
      </c>
      <c r="AE36" s="62">
        <v>84</v>
      </c>
      <c r="AF36" s="62" t="s">
        <v>10</v>
      </c>
      <c r="AG36" s="62">
        <v>120</v>
      </c>
      <c r="AH36" s="62">
        <v>9</v>
      </c>
      <c r="AI36" s="62" t="s">
        <v>12</v>
      </c>
      <c r="AJ36" s="62">
        <v>2900</v>
      </c>
      <c r="AK36" s="62"/>
      <c r="AL36" s="62"/>
      <c r="AM36" s="62">
        <v>17.5</v>
      </c>
      <c r="AN36" s="62">
        <f>846.25/10000</f>
        <v>0.084625</v>
      </c>
      <c r="AO36" s="62">
        <v>400</v>
      </c>
      <c r="AP36" s="27">
        <f>AO36/AN36</f>
        <v>4726.735598227474</v>
      </c>
      <c r="AQ36" s="39">
        <f>+AP36/AVERAGE($AP$24,$AP$27,$AP$30,$AP$33,$AP$36,$AP$39,$AP$42)</f>
        <v>0.7733289753227651</v>
      </c>
      <c r="AR36" s="39">
        <f>+AP36/AQ36</f>
        <v>6112.192545552391</v>
      </c>
      <c r="AS36" s="80"/>
      <c r="AT36" s="62">
        <v>12</v>
      </c>
      <c r="AU36" s="62" t="s">
        <v>15</v>
      </c>
      <c r="AV36" s="62"/>
      <c r="AW36" s="62"/>
      <c r="AX36" s="62"/>
      <c r="AY36" s="62">
        <v>26</v>
      </c>
      <c r="AZ36" s="62">
        <v>11</v>
      </c>
      <c r="BA36" s="62">
        <v>127</v>
      </c>
      <c r="BB36" s="62">
        <v>52</v>
      </c>
      <c r="BC36" s="62">
        <v>40</v>
      </c>
      <c r="BD36" s="62">
        <v>48</v>
      </c>
      <c r="BE36" s="62"/>
      <c r="BF36" s="62"/>
      <c r="BG36" s="62"/>
      <c r="BH36" s="62"/>
      <c r="BI36" s="34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FM36" s="93"/>
      <c r="FN36" s="93"/>
      <c r="FO36" s="93"/>
      <c r="FP36" s="93"/>
      <c r="FQ36" s="93"/>
      <c r="FR36" s="93"/>
      <c r="FS36" s="93"/>
      <c r="FT36" s="93"/>
      <c r="FU36" s="93"/>
      <c r="FV36" s="93"/>
      <c r="FW36" s="93"/>
      <c r="FX36" s="93"/>
      <c r="FY36" s="93"/>
      <c r="FZ36" s="93"/>
      <c r="GA36" s="93"/>
      <c r="GB36" s="93"/>
      <c r="GC36" s="93"/>
      <c r="GD36" s="93"/>
      <c r="GE36" s="93"/>
      <c r="GF36" s="93"/>
      <c r="GG36" s="93"/>
      <c r="GH36" s="93"/>
      <c r="GI36" s="93"/>
      <c r="GJ36" s="93"/>
      <c r="GK36" s="93"/>
      <c r="GL36" s="93"/>
      <c r="GM36" s="93"/>
      <c r="GN36" s="93"/>
      <c r="GO36" s="93"/>
      <c r="GP36" s="93"/>
      <c r="GQ36" s="93"/>
      <c r="GR36" s="93"/>
      <c r="GS36" s="93"/>
      <c r="GT36" s="93"/>
      <c r="GU36" s="93"/>
      <c r="GV36" s="93"/>
      <c r="GW36" s="93"/>
      <c r="GX36" s="93"/>
      <c r="GY36" s="93"/>
      <c r="GZ36" s="93"/>
      <c r="HA36" s="93"/>
      <c r="HB36" s="93"/>
      <c r="HC36" s="93"/>
      <c r="HD36" s="93"/>
      <c r="HE36" s="93"/>
      <c r="HF36" s="93"/>
      <c r="HG36" s="93"/>
      <c r="HH36" s="93"/>
      <c r="HI36" s="93"/>
      <c r="HJ36" s="93"/>
      <c r="HK36" s="93"/>
      <c r="HL36" s="93"/>
      <c r="HM36" s="93"/>
      <c r="HN36" s="93"/>
      <c r="HO36" s="93"/>
      <c r="HP36" s="93"/>
      <c r="HQ36" s="93"/>
      <c r="HR36" s="93"/>
      <c r="HS36" s="93"/>
      <c r="HT36" s="93"/>
      <c r="HU36" s="93"/>
      <c r="HV36" s="93"/>
      <c r="HW36" s="93"/>
      <c r="HX36" s="93"/>
      <c r="HY36" s="93"/>
      <c r="HZ36" s="93"/>
      <c r="IA36" s="93"/>
      <c r="IB36" s="93"/>
      <c r="IC36" s="93"/>
      <c r="ID36" s="93"/>
      <c r="IE36" s="93"/>
      <c r="IF36" s="93"/>
      <c r="IG36" s="93"/>
      <c r="IH36" s="93"/>
      <c r="II36" s="93"/>
      <c r="IJ36" s="93"/>
      <c r="IK36" s="93"/>
      <c r="IL36" s="93"/>
      <c r="IM36" s="93"/>
      <c r="IN36" s="93"/>
      <c r="IO36" s="93"/>
      <c r="IP36" s="93"/>
      <c r="IQ36" s="93"/>
      <c r="IR36" s="93"/>
      <c r="IS36" s="93"/>
      <c r="IT36" s="93"/>
      <c r="IU36" s="93"/>
      <c r="IV36" s="93"/>
    </row>
    <row r="37" spans="1:256" ht="12.75">
      <c r="A37" s="62" t="s">
        <v>54</v>
      </c>
      <c r="B37" s="62" t="s">
        <v>55</v>
      </c>
      <c r="C37" s="62" t="s">
        <v>46</v>
      </c>
      <c r="D37" s="62" t="s">
        <v>35</v>
      </c>
      <c r="E37" s="71" t="s">
        <v>36</v>
      </c>
      <c r="F37" s="59">
        <v>40354</v>
      </c>
      <c r="G37" s="62" t="s">
        <v>44</v>
      </c>
      <c r="H37" s="62" t="s">
        <v>57</v>
      </c>
      <c r="I37" s="62"/>
      <c r="J37" s="62"/>
      <c r="K37" s="62"/>
      <c r="L37" s="62"/>
      <c r="M37" s="62">
        <v>1400</v>
      </c>
      <c r="N37" s="62">
        <v>2000</v>
      </c>
      <c r="O37" s="62"/>
      <c r="P37" s="62"/>
      <c r="Q37" s="62"/>
      <c r="R37" s="62"/>
      <c r="S37" s="62">
        <v>2.79</v>
      </c>
      <c r="T37" s="62">
        <v>63</v>
      </c>
      <c r="U37" s="62">
        <v>19.5</v>
      </c>
      <c r="V37" s="62">
        <v>17.5</v>
      </c>
      <c r="W37" s="62">
        <v>7.7</v>
      </c>
      <c r="X37" s="62">
        <v>1.1</v>
      </c>
      <c r="Y37" s="62">
        <v>0.5</v>
      </c>
      <c r="Z37" s="27">
        <v>75</v>
      </c>
      <c r="AA37" s="27">
        <v>31</v>
      </c>
      <c r="AB37" s="27">
        <v>13</v>
      </c>
      <c r="AC37" s="62"/>
      <c r="AD37" s="62" t="s">
        <v>9</v>
      </c>
      <c r="AE37" s="62">
        <v>80</v>
      </c>
      <c r="AF37" s="62" t="s">
        <v>10</v>
      </c>
      <c r="AG37" s="62">
        <v>120</v>
      </c>
      <c r="AH37" s="62">
        <v>9</v>
      </c>
      <c r="AI37" s="62" t="s">
        <v>12</v>
      </c>
      <c r="AJ37" s="62">
        <v>2900</v>
      </c>
      <c r="AK37" s="62"/>
      <c r="AL37" s="62"/>
      <c r="AM37" s="62">
        <v>17.5</v>
      </c>
      <c r="AN37" s="62">
        <f>846.25/10000</f>
        <v>0.084625</v>
      </c>
      <c r="AO37" s="62">
        <v>540</v>
      </c>
      <c r="AP37" s="27">
        <f>AO37/AN37</f>
        <v>6381.09305760709</v>
      </c>
      <c r="AQ37" s="39"/>
      <c r="AR37" s="39">
        <f>+AP37/AQ36</f>
        <v>8251.459936495728</v>
      </c>
      <c r="AS37" s="80"/>
      <c r="AT37" s="62">
        <v>12</v>
      </c>
      <c r="AU37" s="62" t="s">
        <v>15</v>
      </c>
      <c r="AV37" s="62"/>
      <c r="AW37" s="62"/>
      <c r="AX37" s="62"/>
      <c r="AY37" s="62">
        <v>26</v>
      </c>
      <c r="AZ37" s="62">
        <v>11</v>
      </c>
      <c r="BA37" s="62">
        <v>127</v>
      </c>
      <c r="BB37" s="62">
        <v>52</v>
      </c>
      <c r="BC37" s="62">
        <v>40</v>
      </c>
      <c r="BD37" s="62">
        <v>48</v>
      </c>
      <c r="BE37" s="62"/>
      <c r="BF37" s="62"/>
      <c r="BG37" s="62"/>
      <c r="BH37" s="62"/>
      <c r="BI37" s="34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  <c r="FX37" s="93"/>
      <c r="FY37" s="93"/>
      <c r="FZ37" s="93"/>
      <c r="GA37" s="93"/>
      <c r="GB37" s="93"/>
      <c r="GC37" s="93"/>
      <c r="GD37" s="93"/>
      <c r="GE37" s="93"/>
      <c r="GF37" s="93"/>
      <c r="GG37" s="93"/>
      <c r="GH37" s="93"/>
      <c r="GI37" s="93"/>
      <c r="GJ37" s="93"/>
      <c r="GK37" s="93"/>
      <c r="GL37" s="93"/>
      <c r="GM37" s="93"/>
      <c r="GN37" s="93"/>
      <c r="GO37" s="93"/>
      <c r="GP37" s="93"/>
      <c r="GQ37" s="93"/>
      <c r="GR37" s="93"/>
      <c r="GS37" s="93"/>
      <c r="GT37" s="93"/>
      <c r="GU37" s="93"/>
      <c r="GV37" s="93"/>
      <c r="GW37" s="93"/>
      <c r="GX37" s="93"/>
      <c r="GY37" s="93"/>
      <c r="GZ37" s="93"/>
      <c r="HA37" s="93"/>
      <c r="HB37" s="93"/>
      <c r="HC37" s="93"/>
      <c r="HD37" s="93"/>
      <c r="HE37" s="93"/>
      <c r="HF37" s="93"/>
      <c r="HG37" s="93"/>
      <c r="HH37" s="93"/>
      <c r="HI37" s="93"/>
      <c r="HJ37" s="93"/>
      <c r="HK37" s="93"/>
      <c r="HL37" s="93"/>
      <c r="HM37" s="93"/>
      <c r="HN37" s="93"/>
      <c r="HO37" s="93"/>
      <c r="HP37" s="93"/>
      <c r="HQ37" s="93"/>
      <c r="HR37" s="93"/>
      <c r="HS37" s="93"/>
      <c r="HT37" s="93"/>
      <c r="HU37" s="93"/>
      <c r="HV37" s="93"/>
      <c r="HW37" s="93"/>
      <c r="HX37" s="93"/>
      <c r="HY37" s="93"/>
      <c r="HZ37" s="93"/>
      <c r="IA37" s="93"/>
      <c r="IB37" s="93"/>
      <c r="IC37" s="93"/>
      <c r="ID37" s="93"/>
      <c r="IE37" s="93"/>
      <c r="IF37" s="93"/>
      <c r="IG37" s="93"/>
      <c r="IH37" s="93"/>
      <c r="II37" s="93"/>
      <c r="IJ37" s="93"/>
      <c r="IK37" s="93"/>
      <c r="IL37" s="93"/>
      <c r="IM37" s="93"/>
      <c r="IN37" s="93"/>
      <c r="IO37" s="93"/>
      <c r="IP37" s="93"/>
      <c r="IQ37" s="93"/>
      <c r="IR37" s="93"/>
      <c r="IS37" s="93"/>
      <c r="IT37" s="93"/>
      <c r="IU37" s="93"/>
      <c r="IV37" s="93"/>
    </row>
    <row r="38" spans="1:256" ht="12.75">
      <c r="A38" s="62" t="s">
        <v>54</v>
      </c>
      <c r="B38" s="62" t="s">
        <v>55</v>
      </c>
      <c r="C38" s="62" t="s">
        <v>46</v>
      </c>
      <c r="D38" s="62" t="s">
        <v>35</v>
      </c>
      <c r="E38" s="71" t="s">
        <v>56</v>
      </c>
      <c r="F38" s="59">
        <v>40354</v>
      </c>
      <c r="G38" s="62" t="s">
        <v>44</v>
      </c>
      <c r="H38" s="62" t="s">
        <v>57</v>
      </c>
      <c r="I38" s="62"/>
      <c r="J38" s="62"/>
      <c r="K38" s="62"/>
      <c r="L38" s="62"/>
      <c r="M38" s="62">
        <v>1400</v>
      </c>
      <c r="N38" s="62">
        <v>2000</v>
      </c>
      <c r="O38" s="62"/>
      <c r="P38" s="62"/>
      <c r="Q38" s="62"/>
      <c r="R38" s="62"/>
      <c r="S38" s="62">
        <v>2.79</v>
      </c>
      <c r="T38" s="62">
        <v>63</v>
      </c>
      <c r="U38" s="62">
        <v>19.5</v>
      </c>
      <c r="V38" s="62">
        <v>17.5</v>
      </c>
      <c r="W38" s="62">
        <v>7.7</v>
      </c>
      <c r="X38" s="62">
        <v>1.1</v>
      </c>
      <c r="Y38" s="62">
        <v>0.5</v>
      </c>
      <c r="Z38" s="27">
        <v>75</v>
      </c>
      <c r="AA38" s="27">
        <v>31</v>
      </c>
      <c r="AB38" s="27">
        <v>13</v>
      </c>
      <c r="AC38" s="62"/>
      <c r="AD38" s="62" t="s">
        <v>9</v>
      </c>
      <c r="AE38" s="62">
        <v>80</v>
      </c>
      <c r="AF38" s="62" t="s">
        <v>10</v>
      </c>
      <c r="AG38" s="62">
        <v>120</v>
      </c>
      <c r="AH38" s="62">
        <v>9</v>
      </c>
      <c r="AI38" s="62" t="s">
        <v>12</v>
      </c>
      <c r="AJ38" s="62">
        <v>2900</v>
      </c>
      <c r="AK38" s="62"/>
      <c r="AL38" s="62"/>
      <c r="AM38" s="62">
        <v>17.5</v>
      </c>
      <c r="AN38" s="62">
        <f>846.25/10000</f>
        <v>0.084625</v>
      </c>
      <c r="AO38" s="62">
        <v>380</v>
      </c>
      <c r="AP38" s="27">
        <f>AO38/AN38</f>
        <v>4490.3988183161</v>
      </c>
      <c r="AQ38" s="39"/>
      <c r="AR38" s="39">
        <f>+AP38/AQ39</f>
        <v>4147.559227339122</v>
      </c>
      <c r="AS38" s="80"/>
      <c r="AT38" s="62">
        <v>12</v>
      </c>
      <c r="AU38" s="62" t="s">
        <v>15</v>
      </c>
      <c r="AV38" s="62"/>
      <c r="AW38" s="62"/>
      <c r="AX38" s="62"/>
      <c r="AY38" s="62">
        <v>26</v>
      </c>
      <c r="AZ38" s="62">
        <v>11</v>
      </c>
      <c r="BA38" s="62">
        <v>127</v>
      </c>
      <c r="BB38" s="62">
        <v>52</v>
      </c>
      <c r="BC38" s="62">
        <v>40</v>
      </c>
      <c r="BD38" s="62">
        <v>48</v>
      </c>
      <c r="BE38" s="62"/>
      <c r="BF38" s="62"/>
      <c r="BG38" s="62"/>
      <c r="BH38" s="62"/>
      <c r="BI38" s="34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  <c r="GM38" s="93"/>
      <c r="GN38" s="93"/>
      <c r="GO38" s="93"/>
      <c r="GP38" s="93"/>
      <c r="GQ38" s="93"/>
      <c r="GR38" s="93"/>
      <c r="GS38" s="93"/>
      <c r="GT38" s="93"/>
      <c r="GU38" s="93"/>
      <c r="GV38" s="93"/>
      <c r="GW38" s="93"/>
      <c r="GX38" s="93"/>
      <c r="GY38" s="93"/>
      <c r="GZ38" s="93"/>
      <c r="HA38" s="93"/>
      <c r="HB38" s="93"/>
      <c r="HC38" s="93"/>
      <c r="HD38" s="93"/>
      <c r="HE38" s="93"/>
      <c r="HF38" s="93"/>
      <c r="HG38" s="93"/>
      <c r="HH38" s="93"/>
      <c r="HI38" s="93"/>
      <c r="HJ38" s="93"/>
      <c r="HK38" s="93"/>
      <c r="HL38" s="93"/>
      <c r="HM38" s="93"/>
      <c r="HN38" s="93"/>
      <c r="HO38" s="93"/>
      <c r="HP38" s="93"/>
      <c r="HQ38" s="93"/>
      <c r="HR38" s="93"/>
      <c r="HS38" s="93"/>
      <c r="HT38" s="93"/>
      <c r="HU38" s="93"/>
      <c r="HV38" s="93"/>
      <c r="HW38" s="93"/>
      <c r="HX38" s="93"/>
      <c r="HY38" s="93"/>
      <c r="HZ38" s="93"/>
      <c r="IA38" s="93"/>
      <c r="IB38" s="93"/>
      <c r="IC38" s="93"/>
      <c r="ID38" s="93"/>
      <c r="IE38" s="93"/>
      <c r="IF38" s="93"/>
      <c r="IG38" s="93"/>
      <c r="IH38" s="93"/>
      <c r="II38" s="93"/>
      <c r="IJ38" s="93"/>
      <c r="IK38" s="93"/>
      <c r="IL38" s="93"/>
      <c r="IM38" s="93"/>
      <c r="IN38" s="93"/>
      <c r="IO38" s="93"/>
      <c r="IP38" s="93"/>
      <c r="IQ38" s="93"/>
      <c r="IR38" s="93"/>
      <c r="IS38" s="93"/>
      <c r="IT38" s="93"/>
      <c r="IU38" s="93"/>
      <c r="IV38" s="93"/>
    </row>
    <row r="39" spans="1:256" ht="12.75">
      <c r="A39" s="62" t="s">
        <v>54</v>
      </c>
      <c r="B39" s="62" t="s">
        <v>55</v>
      </c>
      <c r="C39" s="62" t="s">
        <v>46</v>
      </c>
      <c r="D39" s="62" t="s">
        <v>35</v>
      </c>
      <c r="E39" s="71" t="s">
        <v>21</v>
      </c>
      <c r="F39" s="59">
        <v>40354</v>
      </c>
      <c r="G39" s="62" t="s">
        <v>44</v>
      </c>
      <c r="H39" s="62" t="s">
        <v>57</v>
      </c>
      <c r="I39" s="62"/>
      <c r="J39" s="62"/>
      <c r="K39" s="62"/>
      <c r="L39" s="62"/>
      <c r="M39" s="62">
        <v>1400</v>
      </c>
      <c r="N39" s="62">
        <v>2000</v>
      </c>
      <c r="O39" s="62"/>
      <c r="P39" s="62"/>
      <c r="Q39" s="62"/>
      <c r="R39" s="62"/>
      <c r="S39" s="62">
        <v>2.79</v>
      </c>
      <c r="T39" s="62">
        <v>63</v>
      </c>
      <c r="U39" s="62">
        <v>19.5</v>
      </c>
      <c r="V39" s="62">
        <v>17.5</v>
      </c>
      <c r="W39" s="62">
        <v>7.7</v>
      </c>
      <c r="X39" s="62">
        <v>1.1</v>
      </c>
      <c r="Y39" s="62">
        <v>0.5</v>
      </c>
      <c r="Z39" s="27">
        <v>75</v>
      </c>
      <c r="AA39" s="27">
        <v>31</v>
      </c>
      <c r="AB39" s="27">
        <v>13</v>
      </c>
      <c r="AC39" s="62"/>
      <c r="AD39" s="62" t="s">
        <v>9</v>
      </c>
      <c r="AE39" s="62">
        <v>80</v>
      </c>
      <c r="AF39" s="62" t="s">
        <v>10</v>
      </c>
      <c r="AG39" s="62">
        <v>120</v>
      </c>
      <c r="AH39" s="62">
        <v>9</v>
      </c>
      <c r="AI39" s="62" t="s">
        <v>12</v>
      </c>
      <c r="AJ39" s="62">
        <v>2900</v>
      </c>
      <c r="AK39" s="62"/>
      <c r="AL39" s="62"/>
      <c r="AM39" s="62">
        <v>17.5</v>
      </c>
      <c r="AN39" s="62">
        <f>846.25/10000</f>
        <v>0.084625</v>
      </c>
      <c r="AO39" s="62">
        <v>560</v>
      </c>
      <c r="AP39" s="27">
        <f>AO39/AN39</f>
        <v>6617.4298375184635</v>
      </c>
      <c r="AQ39" s="39">
        <f>+AP39/AVERAGE($AP$24,$AP$27,$AP$30,$AP$33,$AP$36,$AP$39,$AP$42)</f>
        <v>1.0826605654518713</v>
      </c>
      <c r="AR39" s="39">
        <f>+AP39/AQ39</f>
        <v>6112.192545552391</v>
      </c>
      <c r="AS39" s="80"/>
      <c r="AT39" s="62">
        <v>12</v>
      </c>
      <c r="AU39" s="62" t="s">
        <v>15</v>
      </c>
      <c r="AV39" s="62"/>
      <c r="AW39" s="62"/>
      <c r="AX39" s="62"/>
      <c r="AY39" s="62">
        <v>26</v>
      </c>
      <c r="AZ39" s="62">
        <v>11</v>
      </c>
      <c r="BA39" s="62">
        <v>127</v>
      </c>
      <c r="BB39" s="62">
        <v>52</v>
      </c>
      <c r="BC39" s="62">
        <v>40</v>
      </c>
      <c r="BD39" s="62">
        <v>48</v>
      </c>
      <c r="BE39" s="62"/>
      <c r="BF39" s="62"/>
      <c r="BG39" s="62"/>
      <c r="BH39" s="62"/>
      <c r="BI39" s="34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3"/>
      <c r="FL39" s="93"/>
      <c r="FM39" s="93"/>
      <c r="FN39" s="93"/>
      <c r="FO39" s="93"/>
      <c r="FP39" s="93"/>
      <c r="FQ39" s="93"/>
      <c r="FR39" s="93"/>
      <c r="FS39" s="93"/>
      <c r="FT39" s="93"/>
      <c r="FU39" s="93"/>
      <c r="FV39" s="93"/>
      <c r="FW39" s="93"/>
      <c r="FX39" s="93"/>
      <c r="FY39" s="93"/>
      <c r="FZ39" s="93"/>
      <c r="GA39" s="93"/>
      <c r="GB39" s="93"/>
      <c r="GC39" s="93"/>
      <c r="GD39" s="93"/>
      <c r="GE39" s="93"/>
      <c r="GF39" s="93"/>
      <c r="GG39" s="93"/>
      <c r="GH39" s="93"/>
      <c r="GI39" s="93"/>
      <c r="GJ39" s="93"/>
      <c r="GK39" s="93"/>
      <c r="GL39" s="93"/>
      <c r="GM39" s="93"/>
      <c r="GN39" s="93"/>
      <c r="GO39" s="93"/>
      <c r="GP39" s="93"/>
      <c r="GQ39" s="93"/>
      <c r="GR39" s="93"/>
      <c r="GS39" s="93"/>
      <c r="GT39" s="93"/>
      <c r="GU39" s="93"/>
      <c r="GV39" s="93"/>
      <c r="GW39" s="93"/>
      <c r="GX39" s="93"/>
      <c r="GY39" s="93"/>
      <c r="GZ39" s="93"/>
      <c r="HA39" s="93"/>
      <c r="HB39" s="93"/>
      <c r="HC39" s="93"/>
      <c r="HD39" s="93"/>
      <c r="HE39" s="93"/>
      <c r="HF39" s="93"/>
      <c r="HG39" s="93"/>
      <c r="HH39" s="93"/>
      <c r="HI39" s="93"/>
      <c r="HJ39" s="93"/>
      <c r="HK39" s="93"/>
      <c r="HL39" s="93"/>
      <c r="HM39" s="93"/>
      <c r="HN39" s="93"/>
      <c r="HO39" s="93"/>
      <c r="HP39" s="93"/>
      <c r="HQ39" s="93"/>
      <c r="HR39" s="93"/>
      <c r="HS39" s="93"/>
      <c r="HT39" s="93"/>
      <c r="HU39" s="93"/>
      <c r="HV39" s="93"/>
      <c r="HW39" s="93"/>
      <c r="HX39" s="93"/>
      <c r="HY39" s="93"/>
      <c r="HZ39" s="93"/>
      <c r="IA39" s="93"/>
      <c r="IB39" s="93"/>
      <c r="IC39" s="93"/>
      <c r="ID39" s="93"/>
      <c r="IE39" s="93"/>
      <c r="IF39" s="93"/>
      <c r="IG39" s="93"/>
      <c r="IH39" s="93"/>
      <c r="II39" s="93"/>
      <c r="IJ39" s="93"/>
      <c r="IK39" s="93"/>
      <c r="IL39" s="93"/>
      <c r="IM39" s="93"/>
      <c r="IN39" s="93"/>
      <c r="IO39" s="93"/>
      <c r="IP39" s="93"/>
      <c r="IQ39" s="93"/>
      <c r="IR39" s="93"/>
      <c r="IS39" s="93"/>
      <c r="IT39" s="93"/>
      <c r="IU39" s="93"/>
      <c r="IV39" s="93"/>
    </row>
    <row r="40" spans="1:256" ht="12.75">
      <c r="A40" s="62" t="s">
        <v>54</v>
      </c>
      <c r="B40" s="62" t="s">
        <v>55</v>
      </c>
      <c r="C40" s="62" t="s">
        <v>46</v>
      </c>
      <c r="D40" s="62" t="s">
        <v>35</v>
      </c>
      <c r="E40" s="71" t="s">
        <v>70</v>
      </c>
      <c r="F40" s="59">
        <v>40354</v>
      </c>
      <c r="G40" s="62" t="s">
        <v>44</v>
      </c>
      <c r="H40" s="62" t="s">
        <v>57</v>
      </c>
      <c r="I40" s="62"/>
      <c r="J40" s="62"/>
      <c r="K40" s="62"/>
      <c r="L40" s="62"/>
      <c r="M40" s="62">
        <v>1400</v>
      </c>
      <c r="N40" s="62">
        <v>2000</v>
      </c>
      <c r="O40" s="62"/>
      <c r="P40" s="62"/>
      <c r="Q40" s="62"/>
      <c r="R40" s="62"/>
      <c r="S40" s="62">
        <v>2.79</v>
      </c>
      <c r="T40" s="62">
        <v>63</v>
      </c>
      <c r="U40" s="62">
        <v>19.5</v>
      </c>
      <c r="V40" s="62">
        <v>17.5</v>
      </c>
      <c r="W40" s="62">
        <v>7.7</v>
      </c>
      <c r="X40" s="62">
        <v>1.1</v>
      </c>
      <c r="Y40" s="62">
        <v>0.5</v>
      </c>
      <c r="Z40" s="27">
        <v>75</v>
      </c>
      <c r="AA40" s="27">
        <v>31</v>
      </c>
      <c r="AB40" s="27">
        <v>13</v>
      </c>
      <c r="AC40" s="62"/>
      <c r="AD40" s="62" t="s">
        <v>9</v>
      </c>
      <c r="AE40" s="62">
        <v>80</v>
      </c>
      <c r="AF40" s="62" t="s">
        <v>10</v>
      </c>
      <c r="AG40" s="62">
        <v>120</v>
      </c>
      <c r="AH40" s="62">
        <v>9</v>
      </c>
      <c r="AI40" s="62" t="s">
        <v>12</v>
      </c>
      <c r="AJ40" s="62">
        <v>2900</v>
      </c>
      <c r="AK40" s="62"/>
      <c r="AL40" s="62"/>
      <c r="AM40" s="62">
        <v>17.5</v>
      </c>
      <c r="AN40" s="62">
        <f>846.25/10000</f>
        <v>0.084625</v>
      </c>
      <c r="AO40" s="62">
        <v>400</v>
      </c>
      <c r="AP40" s="27">
        <f>AO40/AN40</f>
        <v>4726.735598227474</v>
      </c>
      <c r="AQ40" s="39"/>
      <c r="AR40" s="39">
        <f>+AP40/AQ39</f>
        <v>4365.851818251707</v>
      </c>
      <c r="AS40" s="80"/>
      <c r="AT40" s="62">
        <v>12</v>
      </c>
      <c r="AU40" s="62" t="s">
        <v>15</v>
      </c>
      <c r="AV40" s="62"/>
      <c r="AW40" s="62"/>
      <c r="AX40" s="62"/>
      <c r="AY40" s="62">
        <v>26</v>
      </c>
      <c r="AZ40" s="62">
        <v>11</v>
      </c>
      <c r="BA40" s="62">
        <v>127</v>
      </c>
      <c r="BB40" s="62">
        <v>52</v>
      </c>
      <c r="BC40" s="62">
        <v>40</v>
      </c>
      <c r="BD40" s="62">
        <v>48</v>
      </c>
      <c r="BE40" s="62"/>
      <c r="BF40" s="62"/>
      <c r="BG40" s="62"/>
      <c r="BH40" s="62"/>
      <c r="BI40" s="34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  <c r="FM40" s="93"/>
      <c r="FN40" s="93"/>
      <c r="FO40" s="93"/>
      <c r="FP40" s="93"/>
      <c r="FQ40" s="93"/>
      <c r="FR40" s="93"/>
      <c r="FS40" s="93"/>
      <c r="FT40" s="93"/>
      <c r="FU40" s="93"/>
      <c r="FV40" s="93"/>
      <c r="FW40" s="93"/>
      <c r="FX40" s="93"/>
      <c r="FY40" s="93"/>
      <c r="FZ40" s="93"/>
      <c r="GA40" s="93"/>
      <c r="GB40" s="93"/>
      <c r="GC40" s="93"/>
      <c r="GD40" s="93"/>
      <c r="GE40" s="93"/>
      <c r="GF40" s="93"/>
      <c r="GG40" s="93"/>
      <c r="GH40" s="93"/>
      <c r="GI40" s="93"/>
      <c r="GJ40" s="93"/>
      <c r="GK40" s="93"/>
      <c r="GL40" s="93"/>
      <c r="GM40" s="93"/>
      <c r="GN40" s="93"/>
      <c r="GO40" s="93"/>
      <c r="GP40" s="93"/>
      <c r="GQ40" s="93"/>
      <c r="GR40" s="93"/>
      <c r="GS40" s="93"/>
      <c r="GT40" s="93"/>
      <c r="GU40" s="93"/>
      <c r="GV40" s="93"/>
      <c r="GW40" s="93"/>
      <c r="GX40" s="93"/>
      <c r="GY40" s="93"/>
      <c r="GZ40" s="93"/>
      <c r="HA40" s="93"/>
      <c r="HB40" s="93"/>
      <c r="HC40" s="93"/>
      <c r="HD40" s="93"/>
      <c r="HE40" s="93"/>
      <c r="HF40" s="93"/>
      <c r="HG40" s="93"/>
      <c r="HH40" s="93"/>
      <c r="HI40" s="93"/>
      <c r="HJ40" s="93"/>
      <c r="HK40" s="93"/>
      <c r="HL40" s="93"/>
      <c r="HM40" s="93"/>
      <c r="HN40" s="93"/>
      <c r="HO40" s="93"/>
      <c r="HP40" s="93"/>
      <c r="HQ40" s="93"/>
      <c r="HR40" s="93"/>
      <c r="HS40" s="93"/>
      <c r="HT40" s="93"/>
      <c r="HU40" s="93"/>
      <c r="HV40" s="93"/>
      <c r="HW40" s="93"/>
      <c r="HX40" s="93"/>
      <c r="HY40" s="93"/>
      <c r="HZ40" s="93"/>
      <c r="IA40" s="93"/>
      <c r="IB40" s="93"/>
      <c r="IC40" s="93"/>
      <c r="ID40" s="93"/>
      <c r="IE40" s="93"/>
      <c r="IF40" s="93"/>
      <c r="IG40" s="93"/>
      <c r="IH40" s="93"/>
      <c r="II40" s="93"/>
      <c r="IJ40" s="93"/>
      <c r="IK40" s="93"/>
      <c r="IL40" s="93"/>
      <c r="IM40" s="93"/>
      <c r="IN40" s="93"/>
      <c r="IO40" s="93"/>
      <c r="IP40" s="93"/>
      <c r="IQ40" s="93"/>
      <c r="IR40" s="93"/>
      <c r="IS40" s="93"/>
      <c r="IT40" s="93"/>
      <c r="IU40" s="93"/>
      <c r="IV40" s="93"/>
    </row>
    <row r="41" spans="1:256" ht="12.75">
      <c r="A41" s="62" t="s">
        <v>54</v>
      </c>
      <c r="B41" s="62" t="s">
        <v>55</v>
      </c>
      <c r="C41" s="62" t="s">
        <v>46</v>
      </c>
      <c r="D41" s="62" t="s">
        <v>35</v>
      </c>
      <c r="E41" s="62" t="s">
        <v>51</v>
      </c>
      <c r="F41" s="59">
        <v>40354</v>
      </c>
      <c r="G41" s="62" t="s">
        <v>44</v>
      </c>
      <c r="H41" s="62" t="s">
        <v>57</v>
      </c>
      <c r="I41" s="62"/>
      <c r="J41" s="62"/>
      <c r="K41" s="62"/>
      <c r="L41" s="62"/>
      <c r="M41" s="62">
        <v>1400</v>
      </c>
      <c r="N41" s="62">
        <v>2000</v>
      </c>
      <c r="O41" s="62"/>
      <c r="P41" s="62"/>
      <c r="Q41" s="62"/>
      <c r="R41" s="62"/>
      <c r="S41" s="62">
        <v>2.79</v>
      </c>
      <c r="T41" s="62">
        <v>63</v>
      </c>
      <c r="U41" s="62">
        <v>19.5</v>
      </c>
      <c r="V41" s="62">
        <v>17.5</v>
      </c>
      <c r="W41" s="62">
        <v>7.7</v>
      </c>
      <c r="X41" s="62">
        <v>1.1</v>
      </c>
      <c r="Y41" s="62">
        <v>0.5</v>
      </c>
      <c r="Z41" s="27">
        <v>75</v>
      </c>
      <c r="AA41" s="27">
        <v>31</v>
      </c>
      <c r="AB41" s="27">
        <v>13</v>
      </c>
      <c r="AC41" s="62"/>
      <c r="AD41" s="62" t="s">
        <v>9</v>
      </c>
      <c r="AE41" s="62">
        <v>80</v>
      </c>
      <c r="AF41" s="62" t="s">
        <v>10</v>
      </c>
      <c r="AG41" s="62">
        <v>120</v>
      </c>
      <c r="AH41" s="62">
        <v>9</v>
      </c>
      <c r="AI41" s="62" t="s">
        <v>12</v>
      </c>
      <c r="AJ41" s="62">
        <v>2900</v>
      </c>
      <c r="AK41" s="62"/>
      <c r="AL41" s="62"/>
      <c r="AM41" s="62">
        <v>17.5</v>
      </c>
      <c r="AN41" s="62">
        <f>846.25/10000</f>
        <v>0.084625</v>
      </c>
      <c r="AO41" s="62">
        <v>480</v>
      </c>
      <c r="AP41" s="27">
        <f>AO41/AN41</f>
        <v>5672.082717872969</v>
      </c>
      <c r="AQ41" s="39"/>
      <c r="AR41" s="39">
        <f>+AP41/AQ42</f>
        <v>5867.704843730295</v>
      </c>
      <c r="AS41" s="80"/>
      <c r="AT41" s="62">
        <v>12</v>
      </c>
      <c r="AU41" s="62" t="s">
        <v>15</v>
      </c>
      <c r="AV41" s="62"/>
      <c r="AW41" s="62"/>
      <c r="AX41" s="62"/>
      <c r="AY41" s="62">
        <v>26</v>
      </c>
      <c r="AZ41" s="62">
        <v>11</v>
      </c>
      <c r="BA41" s="62">
        <v>127</v>
      </c>
      <c r="BB41" s="62">
        <v>52</v>
      </c>
      <c r="BC41" s="62">
        <v>40</v>
      </c>
      <c r="BD41" s="62">
        <v>48</v>
      </c>
      <c r="BE41" s="62"/>
      <c r="BF41" s="62"/>
      <c r="BG41" s="62"/>
      <c r="BH41" s="62"/>
      <c r="BI41" s="34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  <c r="FL41" s="93"/>
      <c r="FM41" s="93"/>
      <c r="FN41" s="93"/>
      <c r="FO41" s="93"/>
      <c r="FP41" s="93"/>
      <c r="FQ41" s="93"/>
      <c r="FR41" s="93"/>
      <c r="FS41" s="93"/>
      <c r="FT41" s="93"/>
      <c r="FU41" s="93"/>
      <c r="FV41" s="93"/>
      <c r="FW41" s="93"/>
      <c r="FX41" s="93"/>
      <c r="FY41" s="93"/>
      <c r="FZ41" s="93"/>
      <c r="GA41" s="93"/>
      <c r="GB41" s="93"/>
      <c r="GC41" s="93"/>
      <c r="GD41" s="93"/>
      <c r="GE41" s="93"/>
      <c r="GF41" s="93"/>
      <c r="GG41" s="93"/>
      <c r="GH41" s="93"/>
      <c r="GI41" s="93"/>
      <c r="GJ41" s="93"/>
      <c r="GK41" s="93"/>
      <c r="GL41" s="93"/>
      <c r="GM41" s="93"/>
      <c r="GN41" s="93"/>
      <c r="GO41" s="93"/>
      <c r="GP41" s="93"/>
      <c r="GQ41" s="93"/>
      <c r="GR41" s="93"/>
      <c r="GS41" s="93"/>
      <c r="GT41" s="93"/>
      <c r="GU41" s="93"/>
      <c r="GV41" s="93"/>
      <c r="GW41" s="93"/>
      <c r="GX41" s="93"/>
      <c r="GY41" s="93"/>
      <c r="GZ41" s="93"/>
      <c r="HA41" s="93"/>
      <c r="HB41" s="93"/>
      <c r="HC41" s="93"/>
      <c r="HD41" s="93"/>
      <c r="HE41" s="93"/>
      <c r="HF41" s="93"/>
      <c r="HG41" s="93"/>
      <c r="HH41" s="93"/>
      <c r="HI41" s="93"/>
      <c r="HJ41" s="93"/>
      <c r="HK41" s="93"/>
      <c r="HL41" s="93"/>
      <c r="HM41" s="93"/>
      <c r="HN41" s="93"/>
      <c r="HO41" s="93"/>
      <c r="HP41" s="93"/>
      <c r="HQ41" s="93"/>
      <c r="HR41" s="93"/>
      <c r="HS41" s="93"/>
      <c r="HT41" s="93"/>
      <c r="HU41" s="93"/>
      <c r="HV41" s="93"/>
      <c r="HW41" s="93"/>
      <c r="HX41" s="93"/>
      <c r="HY41" s="93"/>
      <c r="HZ41" s="93"/>
      <c r="IA41" s="93"/>
      <c r="IB41" s="93"/>
      <c r="IC41" s="93"/>
      <c r="ID41" s="93"/>
      <c r="IE41" s="93"/>
      <c r="IF41" s="93"/>
      <c r="IG41" s="93"/>
      <c r="IH41" s="93"/>
      <c r="II41" s="93"/>
      <c r="IJ41" s="93"/>
      <c r="IK41" s="93"/>
      <c r="IL41" s="93"/>
      <c r="IM41" s="93"/>
      <c r="IN41" s="93"/>
      <c r="IO41" s="93"/>
      <c r="IP41" s="93"/>
      <c r="IQ41" s="93"/>
      <c r="IR41" s="93"/>
      <c r="IS41" s="93"/>
      <c r="IT41" s="93"/>
      <c r="IU41" s="93"/>
      <c r="IV41" s="93"/>
    </row>
    <row r="42" spans="1:256" ht="12.75">
      <c r="A42" s="62" t="s">
        <v>54</v>
      </c>
      <c r="B42" s="62" t="s">
        <v>55</v>
      </c>
      <c r="C42" s="62" t="s">
        <v>46</v>
      </c>
      <c r="D42" s="62" t="s">
        <v>35</v>
      </c>
      <c r="E42" s="71" t="s">
        <v>21</v>
      </c>
      <c r="F42" s="59">
        <v>40354</v>
      </c>
      <c r="G42" s="62" t="s">
        <v>44</v>
      </c>
      <c r="H42" s="62" t="s">
        <v>57</v>
      </c>
      <c r="I42" s="62"/>
      <c r="J42" s="62"/>
      <c r="K42" s="62"/>
      <c r="L42" s="62"/>
      <c r="M42" s="62">
        <v>1400</v>
      </c>
      <c r="N42" s="62">
        <v>2000</v>
      </c>
      <c r="O42" s="62"/>
      <c r="P42" s="62"/>
      <c r="Q42" s="62"/>
      <c r="R42" s="62"/>
      <c r="S42" s="62">
        <v>2.79</v>
      </c>
      <c r="T42" s="62">
        <v>63</v>
      </c>
      <c r="U42" s="62">
        <v>19.5</v>
      </c>
      <c r="V42" s="62">
        <v>17.5</v>
      </c>
      <c r="W42" s="62">
        <v>7.7</v>
      </c>
      <c r="X42" s="62">
        <v>1.1</v>
      </c>
      <c r="Y42" s="62">
        <v>0.5</v>
      </c>
      <c r="Z42" s="27">
        <v>75</v>
      </c>
      <c r="AA42" s="27">
        <v>31</v>
      </c>
      <c r="AB42" s="27">
        <v>13</v>
      </c>
      <c r="AC42" s="62"/>
      <c r="AD42" s="62" t="s">
        <v>9</v>
      </c>
      <c r="AE42" s="62">
        <v>80</v>
      </c>
      <c r="AF42" s="62" t="s">
        <v>10</v>
      </c>
      <c r="AG42" s="62">
        <v>120</v>
      </c>
      <c r="AH42" s="62">
        <v>9</v>
      </c>
      <c r="AI42" s="62" t="s">
        <v>12</v>
      </c>
      <c r="AJ42" s="62">
        <v>2900</v>
      </c>
      <c r="AK42" s="62"/>
      <c r="AL42" s="62"/>
      <c r="AM42" s="62">
        <v>17.5</v>
      </c>
      <c r="AN42" s="62">
        <f>846.25/10000</f>
        <v>0.084625</v>
      </c>
      <c r="AO42" s="62">
        <v>500</v>
      </c>
      <c r="AP42" s="27">
        <f>AO42/AN42</f>
        <v>5908.419497784343</v>
      </c>
      <c r="AQ42" s="39">
        <f>+AP42/AVERAGE($AP$24,$AP$27,$AP$30,$AP$33,$AP$36,$AP$39,$AP$42)</f>
        <v>0.9666612191534565</v>
      </c>
      <c r="AR42" s="39">
        <f>+AP42/AQ42</f>
        <v>6112.192545552391</v>
      </c>
      <c r="AS42" s="80"/>
      <c r="AT42" s="62">
        <v>12</v>
      </c>
      <c r="AU42" s="62" t="s">
        <v>15</v>
      </c>
      <c r="AV42" s="62"/>
      <c r="AW42" s="62"/>
      <c r="AX42" s="62"/>
      <c r="AY42" s="62">
        <v>26</v>
      </c>
      <c r="AZ42" s="62">
        <v>11</v>
      </c>
      <c r="BA42" s="62">
        <v>127</v>
      </c>
      <c r="BB42" s="62">
        <v>52</v>
      </c>
      <c r="BC42" s="62">
        <v>40</v>
      </c>
      <c r="BD42" s="62">
        <v>48</v>
      </c>
      <c r="BE42" s="62"/>
      <c r="BF42" s="62"/>
      <c r="BG42" s="62"/>
      <c r="BH42" s="62"/>
      <c r="BI42" s="34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93"/>
      <c r="FL42" s="93"/>
      <c r="FM42" s="93"/>
      <c r="FN42" s="93"/>
      <c r="FO42" s="93"/>
      <c r="FP42" s="93"/>
      <c r="FQ42" s="93"/>
      <c r="FR42" s="93"/>
      <c r="FS42" s="93"/>
      <c r="FT42" s="93"/>
      <c r="FU42" s="93"/>
      <c r="FV42" s="93"/>
      <c r="FW42" s="93"/>
      <c r="FX42" s="93"/>
      <c r="FY42" s="93"/>
      <c r="FZ42" s="93"/>
      <c r="GA42" s="93"/>
      <c r="GB42" s="93"/>
      <c r="GC42" s="93"/>
      <c r="GD42" s="93"/>
      <c r="GE42" s="93"/>
      <c r="GF42" s="93"/>
      <c r="GG42" s="93"/>
      <c r="GH42" s="93"/>
      <c r="GI42" s="93"/>
      <c r="GJ42" s="93"/>
      <c r="GK42" s="93"/>
      <c r="GL42" s="93"/>
      <c r="GM42" s="93"/>
      <c r="GN42" s="93"/>
      <c r="GO42" s="93"/>
      <c r="GP42" s="93"/>
      <c r="GQ42" s="93"/>
      <c r="GR42" s="93"/>
      <c r="GS42" s="93"/>
      <c r="GT42" s="93"/>
      <c r="GU42" s="93"/>
      <c r="GV42" s="93"/>
      <c r="GW42" s="93"/>
      <c r="GX42" s="93"/>
      <c r="GY42" s="93"/>
      <c r="GZ42" s="93"/>
      <c r="HA42" s="93"/>
      <c r="HB42" s="93"/>
      <c r="HC42" s="93"/>
      <c r="HD42" s="93"/>
      <c r="HE42" s="93"/>
      <c r="HF42" s="93"/>
      <c r="HG42" s="93"/>
      <c r="HH42" s="93"/>
      <c r="HI42" s="93"/>
      <c r="HJ42" s="93"/>
      <c r="HK42" s="93"/>
      <c r="HL42" s="93"/>
      <c r="HM42" s="93"/>
      <c r="HN42" s="93"/>
      <c r="HO42" s="93"/>
      <c r="HP42" s="93"/>
      <c r="HQ42" s="93"/>
      <c r="HR42" s="93"/>
      <c r="HS42" s="93"/>
      <c r="HT42" s="93"/>
      <c r="HU42" s="93"/>
      <c r="HV42" s="93"/>
      <c r="HW42" s="93"/>
      <c r="HX42" s="93"/>
      <c r="HY42" s="93"/>
      <c r="HZ42" s="93"/>
      <c r="IA42" s="93"/>
      <c r="IB42" s="93"/>
      <c r="IC42" s="93"/>
      <c r="ID42" s="93"/>
      <c r="IE42" s="93"/>
      <c r="IF42" s="93"/>
      <c r="IG42" s="93"/>
      <c r="IH42" s="93"/>
      <c r="II42" s="93"/>
      <c r="IJ42" s="93"/>
      <c r="IK42" s="93"/>
      <c r="IL42" s="93"/>
      <c r="IM42" s="93"/>
      <c r="IN42" s="93"/>
      <c r="IO42" s="93"/>
      <c r="IP42" s="93"/>
      <c r="IQ42" s="93"/>
      <c r="IR42" s="93"/>
      <c r="IS42" s="93"/>
      <c r="IT42" s="93"/>
      <c r="IU42" s="93"/>
      <c r="IV42" s="93"/>
    </row>
    <row r="43" spans="1:256" ht="13.5">
      <c r="A43" s="82" t="s">
        <v>54</v>
      </c>
      <c r="B43" s="82" t="s">
        <v>55</v>
      </c>
      <c r="C43" s="82" t="s">
        <v>46</v>
      </c>
      <c r="D43" s="82" t="s">
        <v>35</v>
      </c>
      <c r="E43" s="84" t="s">
        <v>94</v>
      </c>
      <c r="F43" s="4">
        <v>40354</v>
      </c>
      <c r="G43" s="82" t="s">
        <v>44</v>
      </c>
      <c r="H43" s="82" t="s">
        <v>57</v>
      </c>
      <c r="I43" s="82"/>
      <c r="J43" s="82"/>
      <c r="K43" s="82"/>
      <c r="L43" s="82"/>
      <c r="M43" s="82">
        <v>1400</v>
      </c>
      <c r="N43" s="82">
        <v>2000</v>
      </c>
      <c r="O43" s="82"/>
      <c r="P43" s="82"/>
      <c r="Q43" s="82"/>
      <c r="R43" s="82"/>
      <c r="S43" s="82">
        <v>2.79</v>
      </c>
      <c r="T43" s="82">
        <v>63</v>
      </c>
      <c r="U43" s="82">
        <v>19.5</v>
      </c>
      <c r="V43" s="82">
        <v>17.5</v>
      </c>
      <c r="W43" s="82">
        <v>7.7</v>
      </c>
      <c r="X43" s="82">
        <v>1.1</v>
      </c>
      <c r="Y43" s="82">
        <v>0.5</v>
      </c>
      <c r="Z43" s="70">
        <v>75</v>
      </c>
      <c r="AA43" s="70">
        <v>31</v>
      </c>
      <c r="AB43" s="70">
        <v>13</v>
      </c>
      <c r="AC43" s="82"/>
      <c r="AD43" s="82" t="s">
        <v>9</v>
      </c>
      <c r="AE43" s="82">
        <v>80</v>
      </c>
      <c r="AF43" s="82" t="s">
        <v>10</v>
      </c>
      <c r="AG43" s="82">
        <v>120</v>
      </c>
      <c r="AH43" s="82">
        <v>9</v>
      </c>
      <c r="AI43" s="82" t="s">
        <v>12</v>
      </c>
      <c r="AJ43" s="82">
        <v>2900</v>
      </c>
      <c r="AK43" s="82"/>
      <c r="AL43" s="82"/>
      <c r="AM43" s="82">
        <v>17.5</v>
      </c>
      <c r="AN43" s="62">
        <f>846.25/10000</f>
        <v>0.084625</v>
      </c>
      <c r="AO43" s="82">
        <v>520</v>
      </c>
      <c r="AP43" s="70">
        <f>AO43/AN43</f>
        <v>6144.756277695716</v>
      </c>
      <c r="AQ43" s="24"/>
      <c r="AR43" s="24">
        <f>+AP43/AQ42</f>
        <v>6356.680247374486</v>
      </c>
      <c r="AS43" s="64"/>
      <c r="AT43" s="82">
        <v>12</v>
      </c>
      <c r="AU43" s="82" t="s">
        <v>15</v>
      </c>
      <c r="AV43" s="82"/>
      <c r="AW43" s="82"/>
      <c r="AX43" s="82"/>
      <c r="AY43" s="82">
        <v>26</v>
      </c>
      <c r="AZ43" s="82">
        <v>11</v>
      </c>
      <c r="BA43" s="82">
        <v>127</v>
      </c>
      <c r="BB43" s="82">
        <v>52</v>
      </c>
      <c r="BC43" s="82">
        <v>40</v>
      </c>
      <c r="BD43" s="82">
        <v>48</v>
      </c>
      <c r="BE43" s="82"/>
      <c r="BF43" s="82"/>
      <c r="BG43" s="82"/>
      <c r="BH43" s="82"/>
      <c r="BI43" s="86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</row>
    <row r="44" spans="1:256" ht="12.75">
      <c r="A44" s="23" t="s">
        <v>17</v>
      </c>
      <c r="B44" s="62" t="s">
        <v>18</v>
      </c>
      <c r="C44" s="62" t="s">
        <v>19</v>
      </c>
      <c r="D44" s="62" t="s">
        <v>20</v>
      </c>
      <c r="E44" s="26" t="s">
        <v>56</v>
      </c>
      <c r="F44" s="59">
        <v>40360</v>
      </c>
      <c r="G44" s="62"/>
      <c r="H44" s="23"/>
      <c r="I44" s="46"/>
      <c r="J44" s="26"/>
      <c r="K44" s="62"/>
      <c r="L44" s="62"/>
      <c r="M44" s="62"/>
      <c r="N44" s="62"/>
      <c r="O44" s="62"/>
      <c r="P44" s="62"/>
      <c r="Q44" s="62"/>
      <c r="R44" s="10"/>
      <c r="S44" s="62"/>
      <c r="T44" s="10"/>
      <c r="U44" s="10"/>
      <c r="V44" s="10"/>
      <c r="W44" s="10"/>
      <c r="X44" s="62"/>
      <c r="Y44" s="62"/>
      <c r="Z44" s="62"/>
      <c r="AA44" s="62"/>
      <c r="AB44" s="62"/>
      <c r="AC44" s="62"/>
      <c r="AD44" s="62" t="s">
        <v>39</v>
      </c>
      <c r="AE44" s="62">
        <v>100</v>
      </c>
      <c r="AF44" s="62" t="s">
        <v>10</v>
      </c>
      <c r="AG44" s="62">
        <v>120</v>
      </c>
      <c r="AH44" s="62"/>
      <c r="AI44" s="62"/>
      <c r="AJ44" s="62"/>
      <c r="AK44" s="62"/>
      <c r="AL44" s="62"/>
      <c r="AM44" s="62">
        <v>19</v>
      </c>
      <c r="AN44" s="62">
        <v>0.144</v>
      </c>
      <c r="AO44" s="62"/>
      <c r="AP44" s="27">
        <v>5416.66666666667</v>
      </c>
      <c r="AQ44" s="27"/>
      <c r="AR44" s="27">
        <f>+AP44/AQ46</f>
        <v>5337.009803921573</v>
      </c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 t="s">
        <v>122</v>
      </c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  <c r="FS44" s="85"/>
      <c r="FT44" s="85"/>
      <c r="FU44" s="85"/>
      <c r="FV44" s="85"/>
      <c r="FW44" s="85"/>
      <c r="FX44" s="85"/>
      <c r="FY44" s="85"/>
      <c r="FZ44" s="85"/>
      <c r="GA44" s="85"/>
      <c r="GB44" s="85"/>
      <c r="GC44" s="85"/>
      <c r="GD44" s="85"/>
      <c r="GE44" s="85"/>
      <c r="GF44" s="85"/>
      <c r="GG44" s="85"/>
      <c r="GH44" s="85"/>
      <c r="GI44" s="85"/>
      <c r="GJ44" s="85"/>
      <c r="GK44" s="85"/>
      <c r="GL44" s="85"/>
      <c r="GM44" s="85"/>
      <c r="GN44" s="85"/>
      <c r="GO44" s="85"/>
      <c r="GP44" s="85"/>
      <c r="GQ44" s="85"/>
      <c r="GR44" s="85"/>
      <c r="GS44" s="85"/>
      <c r="GT44" s="85"/>
      <c r="GU44" s="85"/>
      <c r="GV44" s="85"/>
      <c r="GW44" s="85"/>
      <c r="GX44" s="85"/>
      <c r="GY44" s="85"/>
      <c r="GZ44" s="85"/>
      <c r="HA44" s="85"/>
      <c r="HB44" s="85"/>
      <c r="HC44" s="85"/>
      <c r="HD44" s="85"/>
      <c r="HE44" s="85"/>
      <c r="HF44" s="85"/>
      <c r="HG44" s="85"/>
      <c r="HH44" s="85"/>
      <c r="HI44" s="85"/>
      <c r="HJ44" s="85"/>
      <c r="HK44" s="85"/>
      <c r="HL44" s="85"/>
      <c r="HM44" s="85"/>
      <c r="HN44" s="85"/>
      <c r="HO44" s="85"/>
      <c r="HP44" s="85"/>
      <c r="HQ44" s="85"/>
      <c r="HR44" s="85"/>
      <c r="HS44" s="85"/>
      <c r="HT44" s="85"/>
      <c r="HU44" s="85"/>
      <c r="HV44" s="85"/>
      <c r="HW44" s="85"/>
      <c r="HX44" s="85"/>
      <c r="HY44" s="85"/>
      <c r="HZ44" s="85"/>
      <c r="IA44" s="85"/>
      <c r="IB44" s="85"/>
      <c r="IC44" s="85"/>
      <c r="ID44" s="85"/>
      <c r="IE44" s="85"/>
      <c r="IF44" s="85"/>
      <c r="IG44" s="85"/>
      <c r="IH44" s="85"/>
      <c r="II44" s="85"/>
      <c r="IJ44" s="85"/>
      <c r="IK44" s="85"/>
      <c r="IL44" s="85"/>
      <c r="IM44" s="85"/>
      <c r="IN44" s="85"/>
      <c r="IO44" s="85"/>
      <c r="IP44" s="85"/>
      <c r="IQ44" s="85"/>
      <c r="IR44" s="85"/>
      <c r="IS44" s="85"/>
      <c r="IT44" s="85"/>
      <c r="IU44" s="85"/>
      <c r="IV44" s="85"/>
    </row>
    <row r="45" spans="1:256" ht="12.75">
      <c r="A45" s="23" t="s">
        <v>17</v>
      </c>
      <c r="B45" s="62" t="s">
        <v>18</v>
      </c>
      <c r="C45" s="62" t="s">
        <v>19</v>
      </c>
      <c r="D45" s="62" t="s">
        <v>20</v>
      </c>
      <c r="E45" s="26" t="s">
        <v>45</v>
      </c>
      <c r="F45" s="59">
        <v>40360</v>
      </c>
      <c r="G45" s="62"/>
      <c r="H45" s="23"/>
      <c r="I45" s="46"/>
      <c r="J45" s="26"/>
      <c r="K45" s="62"/>
      <c r="L45" s="62"/>
      <c r="M45" s="62"/>
      <c r="N45" s="62"/>
      <c r="O45" s="62"/>
      <c r="P45" s="62"/>
      <c r="Q45" s="62"/>
      <c r="R45" s="10"/>
      <c r="S45" s="62"/>
      <c r="T45" s="10"/>
      <c r="U45" s="10"/>
      <c r="V45" s="10"/>
      <c r="W45" s="10"/>
      <c r="X45" s="62"/>
      <c r="Y45" s="62"/>
      <c r="Z45" s="62"/>
      <c r="AA45" s="62"/>
      <c r="AB45" s="62"/>
      <c r="AC45" s="62"/>
      <c r="AD45" s="62" t="s">
        <v>39</v>
      </c>
      <c r="AE45" s="62">
        <v>100</v>
      </c>
      <c r="AF45" s="62" t="s">
        <v>48</v>
      </c>
      <c r="AG45" s="62">
        <v>120</v>
      </c>
      <c r="AH45" s="62"/>
      <c r="AI45" s="62"/>
      <c r="AJ45" s="62"/>
      <c r="AK45" s="62"/>
      <c r="AL45" s="62"/>
      <c r="AM45" s="62">
        <v>19</v>
      </c>
      <c r="AN45" s="62">
        <v>0.144</v>
      </c>
      <c r="AO45" s="62"/>
      <c r="AP45" s="27">
        <v>6527.77777777778</v>
      </c>
      <c r="AQ45" s="27"/>
      <c r="AR45" s="27">
        <f>+AP45/AQ46</f>
        <v>6431.781045751637</v>
      </c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5"/>
      <c r="GT45" s="85"/>
      <c r="GU45" s="85"/>
      <c r="GV45" s="85"/>
      <c r="GW45" s="85"/>
      <c r="GX45" s="85"/>
      <c r="GY45" s="85"/>
      <c r="GZ45" s="85"/>
      <c r="HA45" s="85"/>
      <c r="HB45" s="85"/>
      <c r="HC45" s="85"/>
      <c r="HD45" s="85"/>
      <c r="HE45" s="85"/>
      <c r="HF45" s="85"/>
      <c r="HG45" s="85"/>
      <c r="HH45" s="85"/>
      <c r="HI45" s="85"/>
      <c r="HJ45" s="85"/>
      <c r="HK45" s="85"/>
      <c r="HL45" s="85"/>
      <c r="HM45" s="85"/>
      <c r="HN45" s="85"/>
      <c r="HO45" s="85"/>
      <c r="HP45" s="85"/>
      <c r="HQ45" s="85"/>
      <c r="HR45" s="85"/>
      <c r="HS45" s="85"/>
      <c r="HT45" s="85"/>
      <c r="HU45" s="85"/>
      <c r="HV45" s="85"/>
      <c r="HW45" s="85"/>
      <c r="HX45" s="85"/>
      <c r="HY45" s="85"/>
      <c r="HZ45" s="85"/>
      <c r="IA45" s="85"/>
      <c r="IB45" s="85"/>
      <c r="IC45" s="85"/>
      <c r="ID45" s="85"/>
      <c r="IE45" s="85"/>
      <c r="IF45" s="85"/>
      <c r="IG45" s="85"/>
      <c r="IH45" s="85"/>
      <c r="II45" s="85"/>
      <c r="IJ45" s="85"/>
      <c r="IK45" s="85"/>
      <c r="IL45" s="85"/>
      <c r="IM45" s="85"/>
      <c r="IN45" s="85"/>
      <c r="IO45" s="85"/>
      <c r="IP45" s="85"/>
      <c r="IQ45" s="85"/>
      <c r="IR45" s="85"/>
      <c r="IS45" s="85"/>
      <c r="IT45" s="85"/>
      <c r="IU45" s="85"/>
      <c r="IV45" s="85"/>
    </row>
    <row r="46" spans="1:256" ht="12.75">
      <c r="A46" s="23" t="s">
        <v>17</v>
      </c>
      <c r="B46" s="62" t="s">
        <v>18</v>
      </c>
      <c r="C46" s="62" t="s">
        <v>19</v>
      </c>
      <c r="D46" s="62" t="s">
        <v>20</v>
      </c>
      <c r="E46" s="26" t="s">
        <v>21</v>
      </c>
      <c r="F46" s="59">
        <v>40360</v>
      </c>
      <c r="G46" s="62"/>
      <c r="H46" s="23"/>
      <c r="I46" s="46"/>
      <c r="J46" s="26"/>
      <c r="K46" s="62"/>
      <c r="L46" s="62"/>
      <c r="M46" s="62"/>
      <c r="N46" s="62"/>
      <c r="O46" s="62"/>
      <c r="P46" s="62"/>
      <c r="Q46" s="62"/>
      <c r="R46" s="10"/>
      <c r="S46" s="62"/>
      <c r="T46" s="10"/>
      <c r="U46" s="10"/>
      <c r="V46" s="10"/>
      <c r="W46" s="10"/>
      <c r="X46" s="62"/>
      <c r="Y46" s="62"/>
      <c r="Z46" s="62"/>
      <c r="AA46" s="62"/>
      <c r="AB46" s="62"/>
      <c r="AC46" s="62"/>
      <c r="AD46" s="62" t="s">
        <v>39</v>
      </c>
      <c r="AE46" s="62">
        <v>100</v>
      </c>
      <c r="AF46" s="62" t="s">
        <v>10</v>
      </c>
      <c r="AG46" s="62">
        <v>120</v>
      </c>
      <c r="AH46" s="62"/>
      <c r="AI46" s="62"/>
      <c r="AJ46" s="62"/>
      <c r="AK46" s="62"/>
      <c r="AL46" s="62"/>
      <c r="AM46" s="62">
        <v>19</v>
      </c>
      <c r="AN46" s="62">
        <v>0.144</v>
      </c>
      <c r="AO46" s="62"/>
      <c r="AP46" s="27">
        <v>7083.33333333333</v>
      </c>
      <c r="AQ46" s="8">
        <f>+AP46/AVERAGE($AP$46,$AP$49,$AP$52,$AP$55)</f>
        <v>1.0149253731343282</v>
      </c>
      <c r="AR46" s="27">
        <f>+AP46/AQ46</f>
        <v>6979.166666666665</v>
      </c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5"/>
      <c r="HD46" s="85"/>
      <c r="HE46" s="85"/>
      <c r="HF46" s="85"/>
      <c r="HG46" s="85"/>
      <c r="HH46" s="85"/>
      <c r="HI46" s="85"/>
      <c r="HJ46" s="85"/>
      <c r="HK46" s="85"/>
      <c r="HL46" s="85"/>
      <c r="HM46" s="85"/>
      <c r="HN46" s="85"/>
      <c r="HO46" s="85"/>
      <c r="HP46" s="85"/>
      <c r="HQ46" s="85"/>
      <c r="HR46" s="85"/>
      <c r="HS46" s="85"/>
      <c r="HT46" s="85"/>
      <c r="HU46" s="85"/>
      <c r="HV46" s="85"/>
      <c r="HW46" s="85"/>
      <c r="HX46" s="85"/>
      <c r="HY46" s="85"/>
      <c r="HZ46" s="85"/>
      <c r="IA46" s="85"/>
      <c r="IB46" s="85"/>
      <c r="IC46" s="85"/>
      <c r="ID46" s="85"/>
      <c r="IE46" s="85"/>
      <c r="IF46" s="85"/>
      <c r="IG46" s="85"/>
      <c r="IH46" s="85"/>
      <c r="II46" s="85"/>
      <c r="IJ46" s="85"/>
      <c r="IK46" s="85"/>
      <c r="IL46" s="85"/>
      <c r="IM46" s="85"/>
      <c r="IN46" s="85"/>
      <c r="IO46" s="85"/>
      <c r="IP46" s="85"/>
      <c r="IQ46" s="85"/>
      <c r="IR46" s="85"/>
      <c r="IS46" s="85"/>
      <c r="IT46" s="85"/>
      <c r="IU46" s="85"/>
      <c r="IV46" s="85"/>
    </row>
    <row r="47" spans="1:256" ht="12.75">
      <c r="A47" s="23" t="s">
        <v>17</v>
      </c>
      <c r="B47" s="62" t="s">
        <v>18</v>
      </c>
      <c r="C47" s="62" t="s">
        <v>19</v>
      </c>
      <c r="D47" s="62" t="s">
        <v>20</v>
      </c>
      <c r="E47" s="26" t="s">
        <v>112</v>
      </c>
      <c r="F47" s="59">
        <v>40360</v>
      </c>
      <c r="G47" s="62"/>
      <c r="H47" s="23"/>
      <c r="I47" s="46"/>
      <c r="J47" s="26"/>
      <c r="K47" s="62"/>
      <c r="L47" s="62"/>
      <c r="M47" s="62"/>
      <c r="N47" s="62"/>
      <c r="O47" s="62"/>
      <c r="P47" s="62"/>
      <c r="Q47" s="62"/>
      <c r="R47" s="10"/>
      <c r="S47" s="62"/>
      <c r="T47" s="10"/>
      <c r="U47" s="10"/>
      <c r="V47" s="10"/>
      <c r="W47" s="10"/>
      <c r="X47" s="62"/>
      <c r="Y47" s="62"/>
      <c r="Z47" s="62"/>
      <c r="AA47" s="62"/>
      <c r="AB47" s="62"/>
      <c r="AC47" s="62"/>
      <c r="AD47" s="62" t="s">
        <v>39</v>
      </c>
      <c r="AE47" s="62">
        <v>100</v>
      </c>
      <c r="AF47" s="62" t="s">
        <v>10</v>
      </c>
      <c r="AG47" s="62">
        <v>120</v>
      </c>
      <c r="AH47" s="62"/>
      <c r="AI47" s="62"/>
      <c r="AJ47" s="62"/>
      <c r="AK47" s="62"/>
      <c r="AL47" s="62"/>
      <c r="AM47" s="62">
        <v>19</v>
      </c>
      <c r="AN47" s="62">
        <v>0.144</v>
      </c>
      <c r="AO47" s="62"/>
      <c r="AP47" s="27">
        <v>6388.88888888889</v>
      </c>
      <c r="AQ47" s="8"/>
      <c r="AR47" s="27">
        <f>+AP47/AQ46</f>
        <v>6294.934640522878</v>
      </c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  <c r="FS47" s="85"/>
      <c r="FT47" s="85"/>
      <c r="FU47" s="85"/>
      <c r="FV47" s="85"/>
      <c r="FW47" s="85"/>
      <c r="FX47" s="85"/>
      <c r="FY47" s="85"/>
      <c r="FZ47" s="85"/>
      <c r="GA47" s="85"/>
      <c r="GB47" s="85"/>
      <c r="GC47" s="85"/>
      <c r="GD47" s="85"/>
      <c r="GE47" s="85"/>
      <c r="GF47" s="85"/>
      <c r="GG47" s="85"/>
      <c r="GH47" s="85"/>
      <c r="GI47" s="85"/>
      <c r="GJ47" s="85"/>
      <c r="GK47" s="85"/>
      <c r="GL47" s="85"/>
      <c r="GM47" s="85"/>
      <c r="GN47" s="85"/>
      <c r="GO47" s="85"/>
      <c r="GP47" s="85"/>
      <c r="GQ47" s="85"/>
      <c r="GR47" s="85"/>
      <c r="GS47" s="85"/>
      <c r="GT47" s="85"/>
      <c r="GU47" s="85"/>
      <c r="GV47" s="85"/>
      <c r="GW47" s="85"/>
      <c r="GX47" s="85"/>
      <c r="GY47" s="85"/>
      <c r="GZ47" s="85"/>
      <c r="HA47" s="85"/>
      <c r="HB47" s="85"/>
      <c r="HC47" s="85"/>
      <c r="HD47" s="85"/>
      <c r="HE47" s="85"/>
      <c r="HF47" s="85"/>
      <c r="HG47" s="85"/>
      <c r="HH47" s="85"/>
      <c r="HI47" s="85"/>
      <c r="HJ47" s="85"/>
      <c r="HK47" s="85"/>
      <c r="HL47" s="85"/>
      <c r="HM47" s="85"/>
      <c r="HN47" s="85"/>
      <c r="HO47" s="85"/>
      <c r="HP47" s="85"/>
      <c r="HQ47" s="85"/>
      <c r="HR47" s="85"/>
      <c r="HS47" s="85"/>
      <c r="HT47" s="85"/>
      <c r="HU47" s="85"/>
      <c r="HV47" s="85"/>
      <c r="HW47" s="85"/>
      <c r="HX47" s="85"/>
      <c r="HY47" s="85"/>
      <c r="HZ47" s="85"/>
      <c r="IA47" s="85"/>
      <c r="IB47" s="85"/>
      <c r="IC47" s="85"/>
      <c r="ID47" s="85"/>
      <c r="IE47" s="85"/>
      <c r="IF47" s="85"/>
      <c r="IG47" s="85"/>
      <c r="IH47" s="85"/>
      <c r="II47" s="85"/>
      <c r="IJ47" s="85"/>
      <c r="IK47" s="85"/>
      <c r="IL47" s="85"/>
      <c r="IM47" s="85"/>
      <c r="IN47" s="85"/>
      <c r="IO47" s="85"/>
      <c r="IP47" s="85"/>
      <c r="IQ47" s="85"/>
      <c r="IR47" s="85"/>
      <c r="IS47" s="85"/>
      <c r="IT47" s="85"/>
      <c r="IU47" s="85"/>
      <c r="IV47" s="85"/>
    </row>
    <row r="48" spans="1:256" ht="12.75">
      <c r="A48" s="23" t="s">
        <v>17</v>
      </c>
      <c r="B48" s="62" t="s">
        <v>18</v>
      </c>
      <c r="C48" s="62" t="s">
        <v>19</v>
      </c>
      <c r="D48" s="62" t="s">
        <v>20</v>
      </c>
      <c r="E48" s="26" t="s">
        <v>115</v>
      </c>
      <c r="F48" s="59">
        <v>40360</v>
      </c>
      <c r="G48" s="62"/>
      <c r="H48" s="23"/>
      <c r="I48" s="46"/>
      <c r="J48" s="26"/>
      <c r="K48" s="62"/>
      <c r="L48" s="62"/>
      <c r="M48" s="62"/>
      <c r="N48" s="62"/>
      <c r="O48" s="62"/>
      <c r="P48" s="62"/>
      <c r="Q48" s="62"/>
      <c r="R48" s="10"/>
      <c r="S48" s="62"/>
      <c r="T48" s="10"/>
      <c r="U48" s="10"/>
      <c r="V48" s="10"/>
      <c r="W48" s="10"/>
      <c r="X48" s="62"/>
      <c r="Y48" s="62"/>
      <c r="Z48" s="62"/>
      <c r="AA48" s="62"/>
      <c r="AB48" s="62"/>
      <c r="AC48" s="62"/>
      <c r="AD48" s="62" t="s">
        <v>39</v>
      </c>
      <c r="AE48" s="62">
        <v>100</v>
      </c>
      <c r="AF48" s="62" t="s">
        <v>10</v>
      </c>
      <c r="AG48" s="62">
        <v>120</v>
      </c>
      <c r="AH48" s="62"/>
      <c r="AI48" s="62"/>
      <c r="AJ48" s="62"/>
      <c r="AK48" s="62"/>
      <c r="AL48" s="62"/>
      <c r="AM48" s="62">
        <v>19</v>
      </c>
      <c r="AN48" s="62">
        <v>0.144</v>
      </c>
      <c r="AO48" s="62"/>
      <c r="AP48" s="27">
        <v>6388.88888888889</v>
      </c>
      <c r="AQ48" s="8"/>
      <c r="AR48" s="27">
        <f>+AP48/AQ49</f>
        <v>6357.260726072606</v>
      </c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  <c r="IQ48" s="85"/>
      <c r="IR48" s="85"/>
      <c r="IS48" s="85"/>
      <c r="IT48" s="85"/>
      <c r="IU48" s="85"/>
      <c r="IV48" s="85"/>
    </row>
    <row r="49" spans="1:256" ht="12.75">
      <c r="A49" s="23" t="s">
        <v>17</v>
      </c>
      <c r="B49" s="62" t="s">
        <v>18</v>
      </c>
      <c r="C49" s="62" t="s">
        <v>19</v>
      </c>
      <c r="D49" s="62" t="s">
        <v>20</v>
      </c>
      <c r="E49" s="26" t="s">
        <v>21</v>
      </c>
      <c r="F49" s="59">
        <v>40360</v>
      </c>
      <c r="G49" s="62"/>
      <c r="H49" s="23"/>
      <c r="I49" s="46"/>
      <c r="J49" s="26"/>
      <c r="K49" s="62"/>
      <c r="L49" s="62"/>
      <c r="M49" s="62"/>
      <c r="N49" s="62"/>
      <c r="O49" s="62"/>
      <c r="P49" s="62"/>
      <c r="Q49" s="62"/>
      <c r="R49" s="10"/>
      <c r="S49" s="62"/>
      <c r="T49" s="10"/>
      <c r="U49" s="10"/>
      <c r="V49" s="10"/>
      <c r="W49" s="10"/>
      <c r="X49" s="62"/>
      <c r="Y49" s="62"/>
      <c r="Z49" s="62"/>
      <c r="AA49" s="62"/>
      <c r="AB49" s="62"/>
      <c r="AC49" s="62"/>
      <c r="AD49" s="62" t="s">
        <v>39</v>
      </c>
      <c r="AE49" s="62">
        <v>100</v>
      </c>
      <c r="AF49" s="62" t="s">
        <v>10</v>
      </c>
      <c r="AG49" s="62">
        <v>120</v>
      </c>
      <c r="AH49" s="62"/>
      <c r="AI49" s="62"/>
      <c r="AJ49" s="62"/>
      <c r="AK49" s="62"/>
      <c r="AL49" s="62"/>
      <c r="AM49" s="62">
        <v>19</v>
      </c>
      <c r="AN49" s="62">
        <v>0.144</v>
      </c>
      <c r="AO49" s="62"/>
      <c r="AP49" s="27">
        <v>7013.88888888889</v>
      </c>
      <c r="AQ49" s="8">
        <f>+AP49/AVERAGE($AP$46,$AP$49,$AP$52,$AP$55)</f>
        <v>1.0049751243781098</v>
      </c>
      <c r="AR49" s="27">
        <f>+AP49/AQ49</f>
        <v>6979.166666666665</v>
      </c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85"/>
      <c r="IR49" s="85"/>
      <c r="IS49" s="85"/>
      <c r="IT49" s="85"/>
      <c r="IU49" s="85"/>
      <c r="IV49" s="85"/>
    </row>
    <row r="50" spans="1:256" ht="12.75">
      <c r="A50" s="23" t="s">
        <v>17</v>
      </c>
      <c r="B50" s="62" t="s">
        <v>18</v>
      </c>
      <c r="C50" s="62" t="s">
        <v>19</v>
      </c>
      <c r="D50" s="62" t="s">
        <v>20</v>
      </c>
      <c r="E50" s="26" t="s">
        <v>116</v>
      </c>
      <c r="F50" s="59">
        <v>40360</v>
      </c>
      <c r="G50" s="62"/>
      <c r="H50" s="23"/>
      <c r="I50" s="46"/>
      <c r="J50" s="26"/>
      <c r="K50" s="62"/>
      <c r="L50" s="62"/>
      <c r="M50" s="62"/>
      <c r="N50" s="62"/>
      <c r="O50" s="62"/>
      <c r="P50" s="62"/>
      <c r="Q50" s="62"/>
      <c r="R50" s="10"/>
      <c r="S50" s="62"/>
      <c r="T50" s="10"/>
      <c r="U50" s="10"/>
      <c r="V50" s="10"/>
      <c r="W50" s="10"/>
      <c r="X50" s="62"/>
      <c r="Y50" s="62"/>
      <c r="Z50" s="62"/>
      <c r="AA50" s="62"/>
      <c r="AB50" s="62"/>
      <c r="AC50" s="62"/>
      <c r="AD50" s="62" t="s">
        <v>39</v>
      </c>
      <c r="AE50" s="62">
        <v>100</v>
      </c>
      <c r="AF50" s="62" t="s">
        <v>10</v>
      </c>
      <c r="AG50" s="62">
        <v>120</v>
      </c>
      <c r="AH50" s="62"/>
      <c r="AI50" s="62"/>
      <c r="AJ50" s="62"/>
      <c r="AK50" s="62"/>
      <c r="AL50" s="62"/>
      <c r="AM50" s="62">
        <v>19</v>
      </c>
      <c r="AN50" s="62">
        <v>0.144</v>
      </c>
      <c r="AO50" s="62"/>
      <c r="AP50" s="27">
        <v>5625</v>
      </c>
      <c r="AQ50" s="8"/>
      <c r="AR50" s="27">
        <f>+AP50/AQ49</f>
        <v>5597.153465346533</v>
      </c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5"/>
      <c r="FV50" s="85"/>
      <c r="FW50" s="85"/>
      <c r="FX50" s="85"/>
      <c r="FY50" s="85"/>
      <c r="FZ50" s="85"/>
      <c r="GA50" s="85"/>
      <c r="GB50" s="85"/>
      <c r="GC50" s="85"/>
      <c r="GD50" s="85"/>
      <c r="GE50" s="85"/>
      <c r="GF50" s="85"/>
      <c r="GG50" s="85"/>
      <c r="GH50" s="85"/>
      <c r="GI50" s="85"/>
      <c r="GJ50" s="85"/>
      <c r="GK50" s="85"/>
      <c r="GL50" s="85"/>
      <c r="GM50" s="85"/>
      <c r="GN50" s="85"/>
      <c r="GO50" s="85"/>
      <c r="GP50" s="85"/>
      <c r="GQ50" s="85"/>
      <c r="GR50" s="85"/>
      <c r="GS50" s="85"/>
      <c r="GT50" s="85"/>
      <c r="GU50" s="85"/>
      <c r="GV50" s="85"/>
      <c r="GW50" s="85"/>
      <c r="GX50" s="85"/>
      <c r="GY50" s="85"/>
      <c r="GZ50" s="85"/>
      <c r="HA50" s="85"/>
      <c r="HB50" s="85"/>
      <c r="HC50" s="85"/>
      <c r="HD50" s="85"/>
      <c r="HE50" s="85"/>
      <c r="HF50" s="85"/>
      <c r="HG50" s="85"/>
      <c r="HH50" s="85"/>
      <c r="HI50" s="85"/>
      <c r="HJ50" s="85"/>
      <c r="HK50" s="85"/>
      <c r="HL50" s="85"/>
      <c r="HM50" s="85"/>
      <c r="HN50" s="85"/>
      <c r="HO50" s="85"/>
      <c r="HP50" s="85"/>
      <c r="HQ50" s="85"/>
      <c r="HR50" s="85"/>
      <c r="HS50" s="85"/>
      <c r="HT50" s="85"/>
      <c r="HU50" s="85"/>
      <c r="HV50" s="85"/>
      <c r="HW50" s="85"/>
      <c r="HX50" s="85"/>
      <c r="HY50" s="85"/>
      <c r="HZ50" s="85"/>
      <c r="IA50" s="85"/>
      <c r="IB50" s="85"/>
      <c r="IC50" s="85"/>
      <c r="ID50" s="85"/>
      <c r="IE50" s="85"/>
      <c r="IF50" s="85"/>
      <c r="IG50" s="85"/>
      <c r="IH50" s="85"/>
      <c r="II50" s="85"/>
      <c r="IJ50" s="85"/>
      <c r="IK50" s="85"/>
      <c r="IL50" s="85"/>
      <c r="IM50" s="85"/>
      <c r="IN50" s="85"/>
      <c r="IO50" s="85"/>
      <c r="IP50" s="85"/>
      <c r="IQ50" s="85"/>
      <c r="IR50" s="85"/>
      <c r="IS50" s="85"/>
      <c r="IT50" s="85"/>
      <c r="IU50" s="85"/>
      <c r="IV50" s="85"/>
    </row>
    <row r="51" spans="1:256" ht="12.75">
      <c r="A51" s="23" t="s">
        <v>17</v>
      </c>
      <c r="B51" s="62" t="s">
        <v>18</v>
      </c>
      <c r="C51" s="62" t="s">
        <v>19</v>
      </c>
      <c r="D51" s="62" t="s">
        <v>20</v>
      </c>
      <c r="E51" s="26" t="s">
        <v>60</v>
      </c>
      <c r="F51" s="59">
        <v>40360</v>
      </c>
      <c r="G51" s="62"/>
      <c r="H51" s="23"/>
      <c r="I51" s="46"/>
      <c r="J51" s="26"/>
      <c r="K51" s="62"/>
      <c r="L51" s="62"/>
      <c r="M51" s="62"/>
      <c r="N51" s="62"/>
      <c r="O51" s="62"/>
      <c r="P51" s="62"/>
      <c r="Q51" s="62"/>
      <c r="R51" s="10"/>
      <c r="S51" s="62"/>
      <c r="T51" s="10"/>
      <c r="U51" s="10"/>
      <c r="V51" s="10"/>
      <c r="W51" s="10"/>
      <c r="X51" s="62"/>
      <c r="Y51" s="62"/>
      <c r="Z51" s="62"/>
      <c r="AA51" s="62"/>
      <c r="AB51" s="62"/>
      <c r="AC51" s="62"/>
      <c r="AD51" s="62" t="s">
        <v>39</v>
      </c>
      <c r="AE51" s="62">
        <v>100</v>
      </c>
      <c r="AF51" s="62" t="s">
        <v>10</v>
      </c>
      <c r="AG51" s="62">
        <v>120</v>
      </c>
      <c r="AH51" s="62"/>
      <c r="AI51" s="62"/>
      <c r="AJ51" s="62"/>
      <c r="AK51" s="62"/>
      <c r="AL51" s="62"/>
      <c r="AM51" s="62">
        <v>19</v>
      </c>
      <c r="AN51" s="62">
        <v>0.144</v>
      </c>
      <c r="AO51" s="62"/>
      <c r="AP51" s="27">
        <v>6111.11111111111</v>
      </c>
      <c r="AQ51" s="8"/>
      <c r="AR51" s="27">
        <f>+AP51/AQ52</f>
        <v>6203.703703703702</v>
      </c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5"/>
      <c r="GT51" s="85"/>
      <c r="GU51" s="85"/>
      <c r="GV51" s="85"/>
      <c r="GW51" s="85"/>
      <c r="GX51" s="85"/>
      <c r="GY51" s="85"/>
      <c r="GZ51" s="85"/>
      <c r="HA51" s="85"/>
      <c r="HB51" s="85"/>
      <c r="HC51" s="85"/>
      <c r="HD51" s="85"/>
      <c r="HE51" s="85"/>
      <c r="HF51" s="85"/>
      <c r="HG51" s="85"/>
      <c r="HH51" s="85"/>
      <c r="HI51" s="85"/>
      <c r="HJ51" s="85"/>
      <c r="HK51" s="85"/>
      <c r="HL51" s="85"/>
      <c r="HM51" s="85"/>
      <c r="HN51" s="85"/>
      <c r="HO51" s="85"/>
      <c r="HP51" s="85"/>
      <c r="HQ51" s="85"/>
      <c r="HR51" s="85"/>
      <c r="HS51" s="85"/>
      <c r="HT51" s="85"/>
      <c r="HU51" s="85"/>
      <c r="HV51" s="85"/>
      <c r="HW51" s="85"/>
      <c r="HX51" s="85"/>
      <c r="HY51" s="85"/>
      <c r="HZ51" s="85"/>
      <c r="IA51" s="85"/>
      <c r="IB51" s="85"/>
      <c r="IC51" s="85"/>
      <c r="ID51" s="85"/>
      <c r="IE51" s="85"/>
      <c r="IF51" s="85"/>
      <c r="IG51" s="85"/>
      <c r="IH51" s="85"/>
      <c r="II51" s="85"/>
      <c r="IJ51" s="85"/>
      <c r="IK51" s="85"/>
      <c r="IL51" s="85"/>
      <c r="IM51" s="85"/>
      <c r="IN51" s="85"/>
      <c r="IO51" s="85"/>
      <c r="IP51" s="85"/>
      <c r="IQ51" s="85"/>
      <c r="IR51" s="85"/>
      <c r="IS51" s="85"/>
      <c r="IT51" s="85"/>
      <c r="IU51" s="85"/>
      <c r="IV51" s="85"/>
    </row>
    <row r="52" spans="1:256" ht="12.75">
      <c r="A52" s="23" t="s">
        <v>17</v>
      </c>
      <c r="B52" s="62" t="s">
        <v>18</v>
      </c>
      <c r="C52" s="62" t="s">
        <v>19</v>
      </c>
      <c r="D52" s="62" t="s">
        <v>20</v>
      </c>
      <c r="E52" s="26" t="s">
        <v>21</v>
      </c>
      <c r="F52" s="59">
        <v>40360</v>
      </c>
      <c r="G52" s="62"/>
      <c r="H52" s="23"/>
      <c r="I52" s="46"/>
      <c r="J52" s="26"/>
      <c r="K52" s="62"/>
      <c r="L52" s="62"/>
      <c r="M52" s="62"/>
      <c r="N52" s="62"/>
      <c r="O52" s="62"/>
      <c r="P52" s="62"/>
      <c r="Q52" s="62"/>
      <c r="R52" s="10"/>
      <c r="S52" s="62"/>
      <c r="T52" s="10"/>
      <c r="U52" s="10"/>
      <c r="V52" s="10"/>
      <c r="W52" s="10"/>
      <c r="X52" s="62"/>
      <c r="Y52" s="62"/>
      <c r="Z52" s="62"/>
      <c r="AA52" s="62"/>
      <c r="AB52" s="62"/>
      <c r="AC52" s="62"/>
      <c r="AD52" s="62" t="s">
        <v>39</v>
      </c>
      <c r="AE52" s="62">
        <v>100</v>
      </c>
      <c r="AF52" s="62" t="s">
        <v>10</v>
      </c>
      <c r="AG52" s="62">
        <v>120</v>
      </c>
      <c r="AH52" s="62"/>
      <c r="AI52" s="62"/>
      <c r="AJ52" s="62"/>
      <c r="AK52" s="62"/>
      <c r="AL52" s="62"/>
      <c r="AM52" s="62">
        <v>19</v>
      </c>
      <c r="AN52" s="62">
        <v>0.144</v>
      </c>
      <c r="AO52" s="62"/>
      <c r="AP52" s="27">
        <v>6875</v>
      </c>
      <c r="AQ52" s="8">
        <f>+AP52/AVERAGE($AP$46,$AP$49,$AP$52,$AP$55)</f>
        <v>0.9850746268656718</v>
      </c>
      <c r="AR52" s="27">
        <f>+AP52/AQ52</f>
        <v>6979.166666666665</v>
      </c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/>
      <c r="IK52" s="85"/>
      <c r="IL52" s="85"/>
      <c r="IM52" s="85"/>
      <c r="IN52" s="85"/>
      <c r="IO52" s="85"/>
      <c r="IP52" s="85"/>
      <c r="IQ52" s="85"/>
      <c r="IR52" s="85"/>
      <c r="IS52" s="85"/>
      <c r="IT52" s="85"/>
      <c r="IU52" s="85"/>
      <c r="IV52" s="85"/>
    </row>
    <row r="53" spans="1:256" ht="12.75">
      <c r="A53" s="23" t="s">
        <v>17</v>
      </c>
      <c r="B53" s="62" t="s">
        <v>18</v>
      </c>
      <c r="C53" s="62" t="s">
        <v>19</v>
      </c>
      <c r="D53" s="62" t="s">
        <v>20</v>
      </c>
      <c r="E53" s="26" t="s">
        <v>65</v>
      </c>
      <c r="F53" s="59">
        <v>40360</v>
      </c>
      <c r="G53" s="62"/>
      <c r="H53" s="23"/>
      <c r="I53" s="46"/>
      <c r="J53" s="26"/>
      <c r="K53" s="62"/>
      <c r="L53" s="62"/>
      <c r="M53" s="62"/>
      <c r="N53" s="62"/>
      <c r="O53" s="62"/>
      <c r="P53" s="62"/>
      <c r="Q53" s="62"/>
      <c r="R53" s="10"/>
      <c r="S53" s="62"/>
      <c r="T53" s="10"/>
      <c r="U53" s="10"/>
      <c r="V53" s="10"/>
      <c r="W53" s="10"/>
      <c r="X53" s="62"/>
      <c r="Y53" s="62"/>
      <c r="Z53" s="62"/>
      <c r="AA53" s="62"/>
      <c r="AB53" s="62"/>
      <c r="AC53" s="62"/>
      <c r="AD53" s="62" t="s">
        <v>39</v>
      </c>
      <c r="AE53" s="62">
        <v>100</v>
      </c>
      <c r="AF53" s="62" t="s">
        <v>10</v>
      </c>
      <c r="AG53" s="62">
        <v>120</v>
      </c>
      <c r="AH53" s="62"/>
      <c r="AI53" s="62"/>
      <c r="AJ53" s="62"/>
      <c r="AK53" s="62"/>
      <c r="AL53" s="62"/>
      <c r="AM53" s="62">
        <v>19</v>
      </c>
      <c r="AN53" s="62">
        <v>0.144</v>
      </c>
      <c r="AO53" s="62"/>
      <c r="AP53" s="27">
        <v>5555.55555555556</v>
      </c>
      <c r="AQ53" s="8"/>
      <c r="AR53" s="27">
        <f>+AP53/AQ52</f>
        <v>5639.730639730644</v>
      </c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  <c r="FS53" s="85"/>
      <c r="FT53" s="85"/>
      <c r="FU53" s="85"/>
      <c r="FV53" s="85"/>
      <c r="FW53" s="85"/>
      <c r="FX53" s="85"/>
      <c r="FY53" s="85"/>
      <c r="FZ53" s="85"/>
      <c r="GA53" s="85"/>
      <c r="GB53" s="85"/>
      <c r="GC53" s="85"/>
      <c r="GD53" s="85"/>
      <c r="GE53" s="85"/>
      <c r="GF53" s="85"/>
      <c r="GG53" s="85"/>
      <c r="GH53" s="85"/>
      <c r="GI53" s="85"/>
      <c r="GJ53" s="85"/>
      <c r="GK53" s="85"/>
      <c r="GL53" s="85"/>
      <c r="GM53" s="85"/>
      <c r="GN53" s="85"/>
      <c r="GO53" s="85"/>
      <c r="GP53" s="85"/>
      <c r="GQ53" s="85"/>
      <c r="GR53" s="85"/>
      <c r="GS53" s="85"/>
      <c r="GT53" s="85"/>
      <c r="GU53" s="85"/>
      <c r="GV53" s="85"/>
      <c r="GW53" s="85"/>
      <c r="GX53" s="85"/>
      <c r="GY53" s="85"/>
      <c r="GZ53" s="85"/>
      <c r="HA53" s="85"/>
      <c r="HB53" s="85"/>
      <c r="HC53" s="85"/>
      <c r="HD53" s="85"/>
      <c r="HE53" s="85"/>
      <c r="HF53" s="85"/>
      <c r="HG53" s="85"/>
      <c r="HH53" s="85"/>
      <c r="HI53" s="85"/>
      <c r="HJ53" s="85"/>
      <c r="HK53" s="85"/>
      <c r="HL53" s="85"/>
      <c r="HM53" s="85"/>
      <c r="HN53" s="85"/>
      <c r="HO53" s="85"/>
      <c r="HP53" s="85"/>
      <c r="HQ53" s="85"/>
      <c r="HR53" s="85"/>
      <c r="HS53" s="85"/>
      <c r="HT53" s="85"/>
      <c r="HU53" s="85"/>
      <c r="HV53" s="85"/>
      <c r="HW53" s="85"/>
      <c r="HX53" s="85"/>
      <c r="HY53" s="85"/>
      <c r="HZ53" s="85"/>
      <c r="IA53" s="85"/>
      <c r="IB53" s="85"/>
      <c r="IC53" s="85"/>
      <c r="ID53" s="85"/>
      <c r="IE53" s="85"/>
      <c r="IF53" s="85"/>
      <c r="IG53" s="85"/>
      <c r="IH53" s="85"/>
      <c r="II53" s="85"/>
      <c r="IJ53" s="85"/>
      <c r="IK53" s="85"/>
      <c r="IL53" s="85"/>
      <c r="IM53" s="85"/>
      <c r="IN53" s="85"/>
      <c r="IO53" s="85"/>
      <c r="IP53" s="85"/>
      <c r="IQ53" s="85"/>
      <c r="IR53" s="85"/>
      <c r="IS53" s="85"/>
      <c r="IT53" s="85"/>
      <c r="IU53" s="85"/>
      <c r="IV53" s="85"/>
    </row>
    <row r="54" spans="1:256" ht="12.75">
      <c r="A54" s="23" t="s">
        <v>17</v>
      </c>
      <c r="B54" s="62" t="s">
        <v>18</v>
      </c>
      <c r="C54" s="62" t="s">
        <v>19</v>
      </c>
      <c r="D54" s="62" t="s">
        <v>20</v>
      </c>
      <c r="E54" s="26" t="s">
        <v>94</v>
      </c>
      <c r="F54" s="59">
        <v>40360</v>
      </c>
      <c r="G54" s="62"/>
      <c r="H54" s="23"/>
      <c r="I54" s="46"/>
      <c r="J54" s="26"/>
      <c r="K54" s="62"/>
      <c r="L54" s="62"/>
      <c r="M54" s="62"/>
      <c r="N54" s="62"/>
      <c r="O54" s="62"/>
      <c r="P54" s="62"/>
      <c r="Q54" s="62"/>
      <c r="R54" s="10"/>
      <c r="S54" s="62"/>
      <c r="T54" s="10"/>
      <c r="U54" s="10"/>
      <c r="V54" s="10"/>
      <c r="W54" s="10"/>
      <c r="X54" s="62"/>
      <c r="Y54" s="62"/>
      <c r="Z54" s="62"/>
      <c r="AA54" s="62"/>
      <c r="AB54" s="62"/>
      <c r="AC54" s="62"/>
      <c r="AD54" s="62" t="s">
        <v>39</v>
      </c>
      <c r="AE54" s="62">
        <v>100</v>
      </c>
      <c r="AF54" s="62" t="s">
        <v>10</v>
      </c>
      <c r="AG54" s="62">
        <v>120</v>
      </c>
      <c r="AH54" s="62"/>
      <c r="AI54" s="62"/>
      <c r="AJ54" s="62"/>
      <c r="AK54" s="62"/>
      <c r="AL54" s="62"/>
      <c r="AM54" s="62">
        <v>19</v>
      </c>
      <c r="AN54" s="62">
        <v>0.144</v>
      </c>
      <c r="AO54" s="62"/>
      <c r="AP54" s="27">
        <v>5486.11111111111</v>
      </c>
      <c r="AQ54" s="8"/>
      <c r="AR54" s="27">
        <f>+AP54/AQ55</f>
        <v>5513.541666666668</v>
      </c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5"/>
      <c r="GT54" s="85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/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/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/>
      <c r="IK54" s="85"/>
      <c r="IL54" s="85"/>
      <c r="IM54" s="85"/>
      <c r="IN54" s="85"/>
      <c r="IO54" s="85"/>
      <c r="IP54" s="85"/>
      <c r="IQ54" s="85"/>
      <c r="IR54" s="85"/>
      <c r="IS54" s="85"/>
      <c r="IT54" s="85"/>
      <c r="IU54" s="85"/>
      <c r="IV54" s="85"/>
    </row>
    <row r="55" spans="1:256" ht="13.5">
      <c r="A55" s="23" t="s">
        <v>17</v>
      </c>
      <c r="B55" s="62" t="s">
        <v>18</v>
      </c>
      <c r="C55" s="62" t="s">
        <v>19</v>
      </c>
      <c r="D55" s="62" t="s">
        <v>20</v>
      </c>
      <c r="E55" s="26" t="s">
        <v>21</v>
      </c>
      <c r="F55" s="59">
        <v>40360</v>
      </c>
      <c r="G55" s="62"/>
      <c r="H55" s="23"/>
      <c r="I55" s="46"/>
      <c r="J55" s="26"/>
      <c r="K55" s="62"/>
      <c r="L55" s="62"/>
      <c r="M55" s="62"/>
      <c r="N55" s="62"/>
      <c r="O55" s="62"/>
      <c r="P55" s="62"/>
      <c r="Q55" s="62"/>
      <c r="R55" s="10"/>
      <c r="S55" s="62"/>
      <c r="T55" s="10"/>
      <c r="U55" s="10"/>
      <c r="V55" s="10"/>
      <c r="W55" s="10"/>
      <c r="X55" s="62"/>
      <c r="Y55" s="62"/>
      <c r="Z55" s="62"/>
      <c r="AA55" s="62"/>
      <c r="AB55" s="62"/>
      <c r="AC55" s="62"/>
      <c r="AD55" s="62" t="s">
        <v>39</v>
      </c>
      <c r="AE55" s="62">
        <v>100</v>
      </c>
      <c r="AF55" s="62" t="s">
        <v>10</v>
      </c>
      <c r="AG55" s="62">
        <v>120</v>
      </c>
      <c r="AH55" s="62"/>
      <c r="AI55" s="62"/>
      <c r="AJ55" s="62"/>
      <c r="AK55" s="62"/>
      <c r="AL55" s="62"/>
      <c r="AM55" s="62">
        <v>19</v>
      </c>
      <c r="AN55" s="62">
        <v>0.144</v>
      </c>
      <c r="AO55" s="62"/>
      <c r="AP55" s="27">
        <v>6944.44444444444</v>
      </c>
      <c r="AQ55" s="8">
        <f>+AP55/AVERAGE($AP$46,$AP$49,$AP$52,$AP$55)</f>
        <v>0.9950248756218901</v>
      </c>
      <c r="AR55" s="27">
        <f>+AP55/AQ55</f>
        <v>6979.166666666665</v>
      </c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85"/>
      <c r="IL55" s="85"/>
      <c r="IM55" s="85"/>
      <c r="IN55" s="85"/>
      <c r="IO55" s="85"/>
      <c r="IP55" s="85"/>
      <c r="IQ55" s="85"/>
      <c r="IR55" s="85"/>
      <c r="IS55" s="85"/>
      <c r="IT55" s="85"/>
      <c r="IU55" s="85"/>
      <c r="IV55" s="85"/>
    </row>
    <row r="56" spans="1:256" ht="12.75">
      <c r="A56" s="73" t="s">
        <v>49</v>
      </c>
      <c r="B56" s="73" t="s">
        <v>50</v>
      </c>
      <c r="C56" s="73" t="s">
        <v>47</v>
      </c>
      <c r="D56" s="73" t="s">
        <v>20</v>
      </c>
      <c r="E56" s="73" t="s">
        <v>21</v>
      </c>
      <c r="F56" s="91">
        <v>40369</v>
      </c>
      <c r="G56" s="73"/>
      <c r="H56" s="73" t="s">
        <v>52</v>
      </c>
      <c r="I56" s="73"/>
      <c r="J56" s="73"/>
      <c r="K56" s="73" t="s">
        <v>53</v>
      </c>
      <c r="L56" s="73"/>
      <c r="M56" s="73"/>
      <c r="N56" s="73"/>
      <c r="O56" s="73"/>
      <c r="P56" s="73"/>
      <c r="Q56" s="73"/>
      <c r="R56" s="73"/>
      <c r="S56" s="73">
        <v>2.42</v>
      </c>
      <c r="T56" s="73">
        <v>49.5</v>
      </c>
      <c r="U56" s="73">
        <v>29</v>
      </c>
      <c r="V56" s="73">
        <v>21.5</v>
      </c>
      <c r="W56" s="38">
        <v>5.8</v>
      </c>
      <c r="X56" s="38">
        <v>7.8</v>
      </c>
      <c r="Y56" s="38">
        <v>0.5</v>
      </c>
      <c r="Z56" s="57">
        <v>117.553238539328</v>
      </c>
      <c r="AA56" s="57">
        <v>39.5840441475139</v>
      </c>
      <c r="AB56" s="57">
        <v>15.122142896297</v>
      </c>
      <c r="AC56" s="73">
        <v>40</v>
      </c>
      <c r="AD56" s="73" t="s">
        <v>58</v>
      </c>
      <c r="AE56" s="73">
        <v>116</v>
      </c>
      <c r="AF56" s="73" t="s">
        <v>48</v>
      </c>
      <c r="AG56" s="73">
        <v>180</v>
      </c>
      <c r="AH56" s="73">
        <v>5</v>
      </c>
      <c r="AI56" s="73" t="s">
        <v>43</v>
      </c>
      <c r="AJ56" s="73">
        <v>3960</v>
      </c>
      <c r="AK56" s="73"/>
      <c r="AL56" s="73"/>
      <c r="AM56" s="73">
        <v>17.5</v>
      </c>
      <c r="AN56" s="73">
        <v>0.16275</v>
      </c>
      <c r="AO56" s="38">
        <v>720</v>
      </c>
      <c r="AP56" s="57">
        <v>4475.40456542707</v>
      </c>
      <c r="AQ56" s="40">
        <f>+AP56/AVERAGE($AP$56,$AP$61,$AP$66,$AP$71)</f>
        <v>1.2069712997485473</v>
      </c>
      <c r="AR56" s="57">
        <f>+AP56/AQ56</f>
        <v>3707.9627049619553</v>
      </c>
      <c r="AS56" s="73"/>
      <c r="AT56" s="73">
        <v>13</v>
      </c>
      <c r="AU56" s="73" t="s">
        <v>7</v>
      </c>
      <c r="AV56" s="73"/>
      <c r="AW56" s="73"/>
      <c r="AX56" s="73"/>
      <c r="AY56" s="73">
        <v>2</v>
      </c>
      <c r="AZ56" s="73">
        <v>0</v>
      </c>
      <c r="BA56" s="73">
        <v>99</v>
      </c>
      <c r="BB56" s="73">
        <v>78</v>
      </c>
      <c r="BC56" s="73">
        <v>42</v>
      </c>
      <c r="BD56" s="73"/>
      <c r="BE56" s="73"/>
      <c r="BF56" s="73"/>
      <c r="BG56" s="73"/>
      <c r="BH56" s="45" t="s">
        <v>118</v>
      </c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85"/>
      <c r="HX56" s="85"/>
      <c r="HY56" s="85"/>
      <c r="HZ56" s="85"/>
      <c r="IA56" s="85"/>
      <c r="IB56" s="85"/>
      <c r="IC56" s="85"/>
      <c r="ID56" s="85"/>
      <c r="IE56" s="85"/>
      <c r="IF56" s="85"/>
      <c r="IG56" s="85"/>
      <c r="IH56" s="85"/>
      <c r="II56" s="85"/>
      <c r="IJ56" s="85"/>
      <c r="IK56" s="85"/>
      <c r="IL56" s="85"/>
      <c r="IM56" s="85"/>
      <c r="IN56" s="85"/>
      <c r="IO56" s="85"/>
      <c r="IP56" s="85"/>
      <c r="IQ56" s="85"/>
      <c r="IR56" s="85"/>
      <c r="IS56" s="85"/>
      <c r="IT56" s="85"/>
      <c r="IU56" s="85"/>
      <c r="IV56" s="85"/>
    </row>
    <row r="57" spans="1:256" ht="12.75">
      <c r="A57" s="62" t="s">
        <v>49</v>
      </c>
      <c r="B57" s="62" t="s">
        <v>50</v>
      </c>
      <c r="C57" s="62" t="s">
        <v>47</v>
      </c>
      <c r="D57" s="62" t="s">
        <v>20</v>
      </c>
      <c r="E57" s="62" t="s">
        <v>115</v>
      </c>
      <c r="F57" s="59">
        <v>40369</v>
      </c>
      <c r="G57" s="62"/>
      <c r="H57" s="62" t="s">
        <v>52</v>
      </c>
      <c r="I57" s="62"/>
      <c r="J57" s="62"/>
      <c r="K57" s="62" t="s">
        <v>53</v>
      </c>
      <c r="L57" s="62"/>
      <c r="M57" s="62"/>
      <c r="N57" s="62"/>
      <c r="O57" s="62"/>
      <c r="P57" s="62"/>
      <c r="Q57" s="62"/>
      <c r="R57" s="62"/>
      <c r="S57" s="62">
        <v>2.42</v>
      </c>
      <c r="T57" s="62">
        <v>49.5</v>
      </c>
      <c r="U57" s="62">
        <v>29</v>
      </c>
      <c r="V57" s="62">
        <v>21.5</v>
      </c>
      <c r="W57" s="10">
        <v>5.8</v>
      </c>
      <c r="X57" s="10">
        <v>7.8</v>
      </c>
      <c r="Y57" s="10">
        <v>0.5</v>
      </c>
      <c r="Z57" s="27">
        <v>117.553238539328</v>
      </c>
      <c r="AA57" s="27">
        <v>39.5840441475139</v>
      </c>
      <c r="AB57" s="27">
        <v>15.122142896297</v>
      </c>
      <c r="AC57" s="62">
        <v>40</v>
      </c>
      <c r="AD57" s="62" t="s">
        <v>58</v>
      </c>
      <c r="AE57" s="62">
        <v>116</v>
      </c>
      <c r="AF57" s="62" t="s">
        <v>48</v>
      </c>
      <c r="AG57" s="62">
        <v>180</v>
      </c>
      <c r="AH57" s="62">
        <v>5</v>
      </c>
      <c r="AI57" s="62" t="s">
        <v>43</v>
      </c>
      <c r="AJ57" s="62">
        <v>3960</v>
      </c>
      <c r="AK57" s="62"/>
      <c r="AL57" s="62"/>
      <c r="AM57" s="62">
        <v>17.5</v>
      </c>
      <c r="AN57" s="62">
        <v>0.16275</v>
      </c>
      <c r="AO57" s="10">
        <v>520</v>
      </c>
      <c r="AP57" s="27">
        <v>3287.96484835495</v>
      </c>
      <c r="AQ57" s="27"/>
      <c r="AR57" s="27">
        <f>+AP57/AQ56</f>
        <v>2724.145014086038</v>
      </c>
      <c r="AS57" s="62"/>
      <c r="AT57" s="62">
        <v>11.5</v>
      </c>
      <c r="AU57" s="62" t="s">
        <v>7</v>
      </c>
      <c r="AV57" s="62"/>
      <c r="AW57" s="62"/>
      <c r="AX57" s="62"/>
      <c r="AY57" s="62">
        <v>2</v>
      </c>
      <c r="AZ57" s="62">
        <v>0</v>
      </c>
      <c r="BA57" s="62">
        <v>99</v>
      </c>
      <c r="BB57" s="62">
        <v>78</v>
      </c>
      <c r="BC57" s="62">
        <v>42</v>
      </c>
      <c r="BD57" s="62"/>
      <c r="BE57" s="62"/>
      <c r="BF57" s="62"/>
      <c r="BG57" s="62"/>
      <c r="BH57" s="22" t="s">
        <v>119</v>
      </c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  <c r="FS57" s="85"/>
      <c r="FT57" s="85"/>
      <c r="FU57" s="85"/>
      <c r="FV57" s="85"/>
      <c r="FW57" s="85"/>
      <c r="FX57" s="85"/>
      <c r="FY57" s="85"/>
      <c r="FZ57" s="85"/>
      <c r="GA57" s="85"/>
      <c r="GB57" s="85"/>
      <c r="GC57" s="85"/>
      <c r="GD57" s="85"/>
      <c r="GE57" s="85"/>
      <c r="GF57" s="85"/>
      <c r="GG57" s="85"/>
      <c r="GH57" s="85"/>
      <c r="GI57" s="85"/>
      <c r="GJ57" s="85"/>
      <c r="GK57" s="85"/>
      <c r="GL57" s="85"/>
      <c r="GM57" s="85"/>
      <c r="GN57" s="85"/>
      <c r="GO57" s="85"/>
      <c r="GP57" s="85"/>
      <c r="GQ57" s="85"/>
      <c r="GR57" s="85"/>
      <c r="GS57" s="85"/>
      <c r="GT57" s="85"/>
      <c r="GU57" s="85"/>
      <c r="GV57" s="85"/>
      <c r="GW57" s="85"/>
      <c r="GX57" s="85"/>
      <c r="GY57" s="85"/>
      <c r="GZ57" s="85"/>
      <c r="HA57" s="85"/>
      <c r="HB57" s="85"/>
      <c r="HC57" s="85"/>
      <c r="HD57" s="85"/>
      <c r="HE57" s="85"/>
      <c r="HF57" s="85"/>
      <c r="HG57" s="85"/>
      <c r="HH57" s="85"/>
      <c r="HI57" s="85"/>
      <c r="HJ57" s="85"/>
      <c r="HK57" s="85"/>
      <c r="HL57" s="85"/>
      <c r="HM57" s="85"/>
      <c r="HN57" s="85"/>
      <c r="HO57" s="85"/>
      <c r="HP57" s="85"/>
      <c r="HQ57" s="85"/>
      <c r="HR57" s="85"/>
      <c r="HS57" s="85"/>
      <c r="HT57" s="85"/>
      <c r="HU57" s="85"/>
      <c r="HV57" s="85"/>
      <c r="HW57" s="85"/>
      <c r="HX57" s="85"/>
      <c r="HY57" s="85"/>
      <c r="HZ57" s="85"/>
      <c r="IA57" s="85"/>
      <c r="IB57" s="85"/>
      <c r="IC57" s="85"/>
      <c r="ID57" s="85"/>
      <c r="IE57" s="85"/>
      <c r="IF57" s="85"/>
      <c r="IG57" s="85"/>
      <c r="IH57" s="85"/>
      <c r="II57" s="85"/>
      <c r="IJ57" s="85"/>
      <c r="IK57" s="85"/>
      <c r="IL57" s="85"/>
      <c r="IM57" s="85"/>
      <c r="IN57" s="85"/>
      <c r="IO57" s="85"/>
      <c r="IP57" s="85"/>
      <c r="IQ57" s="85"/>
      <c r="IR57" s="85"/>
      <c r="IS57" s="85"/>
      <c r="IT57" s="85"/>
      <c r="IU57" s="85"/>
      <c r="IV57" s="85"/>
    </row>
    <row r="58" spans="1:256" ht="12.75">
      <c r="A58" s="62" t="s">
        <v>49</v>
      </c>
      <c r="B58" s="62" t="s">
        <v>50</v>
      </c>
      <c r="C58" s="62" t="s">
        <v>47</v>
      </c>
      <c r="D58" s="62" t="s">
        <v>20</v>
      </c>
      <c r="E58" s="62" t="s">
        <v>45</v>
      </c>
      <c r="F58" s="59">
        <v>40369</v>
      </c>
      <c r="G58" s="62"/>
      <c r="H58" s="62" t="s">
        <v>52</v>
      </c>
      <c r="I58" s="62"/>
      <c r="J58" s="62"/>
      <c r="K58" s="62" t="s">
        <v>53</v>
      </c>
      <c r="L58" s="62"/>
      <c r="M58" s="62"/>
      <c r="N58" s="62"/>
      <c r="O58" s="62"/>
      <c r="P58" s="62"/>
      <c r="Q58" s="62"/>
      <c r="R58" s="62"/>
      <c r="S58" s="62">
        <v>2.42</v>
      </c>
      <c r="T58" s="62">
        <v>49.5</v>
      </c>
      <c r="U58" s="62">
        <v>29</v>
      </c>
      <c r="V58" s="62">
        <v>21.5</v>
      </c>
      <c r="W58" s="10">
        <v>5.8</v>
      </c>
      <c r="X58" s="10">
        <v>7.8</v>
      </c>
      <c r="Y58" s="10">
        <v>0.5</v>
      </c>
      <c r="Z58" s="27">
        <v>117.553238539328</v>
      </c>
      <c r="AA58" s="27">
        <v>39.5840441475139</v>
      </c>
      <c r="AB58" s="27">
        <v>15.122142896297</v>
      </c>
      <c r="AC58" s="62">
        <v>40</v>
      </c>
      <c r="AD58" s="62" t="s">
        <v>58</v>
      </c>
      <c r="AE58" s="62">
        <v>116</v>
      </c>
      <c r="AF58" s="62" t="s">
        <v>48</v>
      </c>
      <c r="AG58" s="62">
        <v>180</v>
      </c>
      <c r="AH58" s="62">
        <v>5</v>
      </c>
      <c r="AI58" s="62" t="s">
        <v>43</v>
      </c>
      <c r="AJ58" s="62">
        <v>3960</v>
      </c>
      <c r="AK58" s="62"/>
      <c r="AL58" s="62"/>
      <c r="AM58" s="62">
        <v>17.5</v>
      </c>
      <c r="AN58" s="62">
        <v>0.16275</v>
      </c>
      <c r="AO58" s="10">
        <v>760</v>
      </c>
      <c r="AP58" s="27">
        <v>4756.61772586004</v>
      </c>
      <c r="AQ58" s="27"/>
      <c r="AR58" s="27">
        <f>+AP58/AQ56</f>
        <v>3940.953464967231</v>
      </c>
      <c r="AS58" s="62"/>
      <c r="AT58" s="62">
        <v>12.4</v>
      </c>
      <c r="AU58" s="62" t="s">
        <v>7</v>
      </c>
      <c r="AV58" s="62"/>
      <c r="AW58" s="62"/>
      <c r="AX58" s="62"/>
      <c r="AY58" s="62">
        <v>2</v>
      </c>
      <c r="AZ58" s="62">
        <v>0</v>
      </c>
      <c r="BA58" s="62">
        <v>99</v>
      </c>
      <c r="BB58" s="62">
        <v>78</v>
      </c>
      <c r="BC58" s="62">
        <v>42</v>
      </c>
      <c r="BD58" s="62"/>
      <c r="BE58" s="62"/>
      <c r="BF58" s="62"/>
      <c r="BG58" s="62"/>
      <c r="BH58" s="22" t="s">
        <v>120</v>
      </c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  <c r="FS58" s="85"/>
      <c r="FT58" s="85"/>
      <c r="FU58" s="85"/>
      <c r="FV58" s="85"/>
      <c r="FW58" s="85"/>
      <c r="FX58" s="85"/>
      <c r="FY58" s="85"/>
      <c r="FZ58" s="85"/>
      <c r="GA58" s="85"/>
      <c r="GB58" s="85"/>
      <c r="GC58" s="85"/>
      <c r="GD58" s="85"/>
      <c r="GE58" s="85"/>
      <c r="GF58" s="85"/>
      <c r="GG58" s="85"/>
      <c r="GH58" s="85"/>
      <c r="GI58" s="85"/>
      <c r="GJ58" s="85"/>
      <c r="GK58" s="85"/>
      <c r="GL58" s="85"/>
      <c r="GM58" s="85"/>
      <c r="GN58" s="85"/>
      <c r="GO58" s="85"/>
      <c r="GP58" s="85"/>
      <c r="GQ58" s="85"/>
      <c r="GR58" s="85"/>
      <c r="GS58" s="85"/>
      <c r="GT58" s="85"/>
      <c r="GU58" s="85"/>
      <c r="GV58" s="85"/>
      <c r="GW58" s="85"/>
      <c r="GX58" s="85"/>
      <c r="GY58" s="85"/>
      <c r="GZ58" s="85"/>
      <c r="HA58" s="85"/>
      <c r="HB58" s="85"/>
      <c r="HC58" s="85"/>
      <c r="HD58" s="85"/>
      <c r="HE58" s="85"/>
      <c r="HF58" s="85"/>
      <c r="HG58" s="85"/>
      <c r="HH58" s="85"/>
      <c r="HI58" s="85"/>
      <c r="HJ58" s="85"/>
      <c r="HK58" s="85"/>
      <c r="HL58" s="85"/>
      <c r="HM58" s="85"/>
      <c r="HN58" s="85"/>
      <c r="HO58" s="85"/>
      <c r="HP58" s="85"/>
      <c r="HQ58" s="85"/>
      <c r="HR58" s="85"/>
      <c r="HS58" s="85"/>
      <c r="HT58" s="85"/>
      <c r="HU58" s="85"/>
      <c r="HV58" s="85"/>
      <c r="HW58" s="85"/>
      <c r="HX58" s="85"/>
      <c r="HY58" s="85"/>
      <c r="HZ58" s="85"/>
      <c r="IA58" s="85"/>
      <c r="IB58" s="85"/>
      <c r="IC58" s="85"/>
      <c r="ID58" s="85"/>
      <c r="IE58" s="85"/>
      <c r="IF58" s="85"/>
      <c r="IG58" s="85"/>
      <c r="IH58" s="85"/>
      <c r="II58" s="85"/>
      <c r="IJ58" s="85"/>
      <c r="IK58" s="85"/>
      <c r="IL58" s="85"/>
      <c r="IM58" s="85"/>
      <c r="IN58" s="85"/>
      <c r="IO58" s="85"/>
      <c r="IP58" s="85"/>
      <c r="IQ58" s="85"/>
      <c r="IR58" s="85"/>
      <c r="IS58" s="85"/>
      <c r="IT58" s="85"/>
      <c r="IU58" s="85"/>
      <c r="IV58" s="85"/>
    </row>
    <row r="59" spans="1:256" ht="12.75">
      <c r="A59" s="62" t="s">
        <v>49</v>
      </c>
      <c r="B59" s="62" t="s">
        <v>50</v>
      </c>
      <c r="C59" s="62" t="s">
        <v>47</v>
      </c>
      <c r="D59" s="62" t="s">
        <v>20</v>
      </c>
      <c r="E59" s="62" t="s">
        <v>112</v>
      </c>
      <c r="F59" s="59">
        <v>40369</v>
      </c>
      <c r="G59" s="62"/>
      <c r="H59" s="62" t="s">
        <v>52</v>
      </c>
      <c r="I59" s="62"/>
      <c r="J59" s="62"/>
      <c r="K59" s="62" t="s">
        <v>53</v>
      </c>
      <c r="L59" s="62"/>
      <c r="M59" s="62"/>
      <c r="N59" s="62"/>
      <c r="O59" s="62"/>
      <c r="P59" s="62"/>
      <c r="Q59" s="62"/>
      <c r="R59" s="62"/>
      <c r="S59" s="62">
        <v>2.42</v>
      </c>
      <c r="T59" s="62">
        <v>49.5</v>
      </c>
      <c r="U59" s="62">
        <v>29</v>
      </c>
      <c r="V59" s="62">
        <v>21.5</v>
      </c>
      <c r="W59" s="10">
        <v>5.8</v>
      </c>
      <c r="X59" s="10">
        <v>7.8</v>
      </c>
      <c r="Y59" s="10">
        <v>0.5</v>
      </c>
      <c r="Z59" s="27">
        <v>117.553238539328</v>
      </c>
      <c r="AA59" s="27">
        <v>39.5840441475139</v>
      </c>
      <c r="AB59" s="27">
        <v>15.122142896297</v>
      </c>
      <c r="AC59" s="62">
        <v>40</v>
      </c>
      <c r="AD59" s="62" t="s">
        <v>58</v>
      </c>
      <c r="AE59" s="62">
        <v>116</v>
      </c>
      <c r="AF59" s="62" t="s">
        <v>48</v>
      </c>
      <c r="AG59" s="62">
        <v>180</v>
      </c>
      <c r="AH59" s="62">
        <v>5</v>
      </c>
      <c r="AI59" s="62" t="s">
        <v>43</v>
      </c>
      <c r="AJ59" s="62">
        <v>3960</v>
      </c>
      <c r="AK59" s="62"/>
      <c r="AL59" s="62"/>
      <c r="AM59" s="62">
        <v>17.5</v>
      </c>
      <c r="AN59" s="62">
        <v>0.16275</v>
      </c>
      <c r="AO59" s="10">
        <v>540</v>
      </c>
      <c r="AP59" s="27">
        <v>3383.56017575823</v>
      </c>
      <c r="AQ59" s="27"/>
      <c r="AR59" s="27">
        <f>+AP59/AQ61</f>
        <v>3281.048164827883</v>
      </c>
      <c r="AS59" s="62"/>
      <c r="AT59" s="62">
        <v>12.3</v>
      </c>
      <c r="AU59" s="62" t="s">
        <v>7</v>
      </c>
      <c r="AV59" s="62"/>
      <c r="AW59" s="62"/>
      <c r="AX59" s="62"/>
      <c r="AY59" s="62">
        <v>2</v>
      </c>
      <c r="AZ59" s="62">
        <v>0</v>
      </c>
      <c r="BA59" s="62">
        <v>99</v>
      </c>
      <c r="BB59" s="62">
        <v>78</v>
      </c>
      <c r="BC59" s="62">
        <v>42</v>
      </c>
      <c r="BD59" s="62"/>
      <c r="BE59" s="62"/>
      <c r="BF59" s="62"/>
      <c r="BG59" s="62"/>
      <c r="BH59" s="22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5"/>
      <c r="FL59" s="85"/>
      <c r="FM59" s="85"/>
      <c r="FN59" s="85"/>
      <c r="FO59" s="85"/>
      <c r="FP59" s="85"/>
      <c r="FQ59" s="85"/>
      <c r="FR59" s="85"/>
      <c r="FS59" s="85"/>
      <c r="FT59" s="85"/>
      <c r="FU59" s="85"/>
      <c r="FV59" s="85"/>
      <c r="FW59" s="85"/>
      <c r="FX59" s="85"/>
      <c r="FY59" s="85"/>
      <c r="FZ59" s="85"/>
      <c r="GA59" s="85"/>
      <c r="GB59" s="85"/>
      <c r="GC59" s="85"/>
      <c r="GD59" s="85"/>
      <c r="GE59" s="85"/>
      <c r="GF59" s="85"/>
      <c r="GG59" s="85"/>
      <c r="GH59" s="85"/>
      <c r="GI59" s="85"/>
      <c r="GJ59" s="85"/>
      <c r="GK59" s="85"/>
      <c r="GL59" s="85"/>
      <c r="GM59" s="85"/>
      <c r="GN59" s="85"/>
      <c r="GO59" s="85"/>
      <c r="GP59" s="85"/>
      <c r="GQ59" s="85"/>
      <c r="GR59" s="85"/>
      <c r="GS59" s="85"/>
      <c r="GT59" s="85"/>
      <c r="GU59" s="85"/>
      <c r="GV59" s="85"/>
      <c r="GW59" s="85"/>
      <c r="GX59" s="85"/>
      <c r="GY59" s="85"/>
      <c r="GZ59" s="85"/>
      <c r="HA59" s="85"/>
      <c r="HB59" s="85"/>
      <c r="HC59" s="85"/>
      <c r="HD59" s="85"/>
      <c r="HE59" s="85"/>
      <c r="HF59" s="85"/>
      <c r="HG59" s="85"/>
      <c r="HH59" s="85"/>
      <c r="HI59" s="85"/>
      <c r="HJ59" s="85"/>
      <c r="HK59" s="85"/>
      <c r="HL59" s="85"/>
      <c r="HM59" s="85"/>
      <c r="HN59" s="85"/>
      <c r="HO59" s="85"/>
      <c r="HP59" s="85"/>
      <c r="HQ59" s="85"/>
      <c r="HR59" s="85"/>
      <c r="HS59" s="85"/>
      <c r="HT59" s="85"/>
      <c r="HU59" s="85"/>
      <c r="HV59" s="85"/>
      <c r="HW59" s="85"/>
      <c r="HX59" s="85"/>
      <c r="HY59" s="85"/>
      <c r="HZ59" s="85"/>
      <c r="IA59" s="85"/>
      <c r="IB59" s="85"/>
      <c r="IC59" s="85"/>
      <c r="ID59" s="85"/>
      <c r="IE59" s="85"/>
      <c r="IF59" s="85"/>
      <c r="IG59" s="85"/>
      <c r="IH59" s="85"/>
      <c r="II59" s="85"/>
      <c r="IJ59" s="85"/>
      <c r="IK59" s="85"/>
      <c r="IL59" s="85"/>
      <c r="IM59" s="85"/>
      <c r="IN59" s="85"/>
      <c r="IO59" s="85"/>
      <c r="IP59" s="85"/>
      <c r="IQ59" s="85"/>
      <c r="IR59" s="85"/>
      <c r="IS59" s="85"/>
      <c r="IT59" s="85"/>
      <c r="IU59" s="85"/>
      <c r="IV59" s="85"/>
    </row>
    <row r="60" spans="1:256" ht="12.75">
      <c r="A60" s="62" t="s">
        <v>49</v>
      </c>
      <c r="B60" s="62" t="s">
        <v>50</v>
      </c>
      <c r="C60" s="62" t="s">
        <v>47</v>
      </c>
      <c r="D60" s="62" t="s">
        <v>20</v>
      </c>
      <c r="E60" s="62" t="s">
        <v>60</v>
      </c>
      <c r="F60" s="59">
        <v>40369</v>
      </c>
      <c r="G60" s="62"/>
      <c r="H60" s="62" t="s">
        <v>52</v>
      </c>
      <c r="I60" s="62"/>
      <c r="J60" s="62"/>
      <c r="K60" s="62" t="s">
        <v>53</v>
      </c>
      <c r="L60" s="62"/>
      <c r="M60" s="62"/>
      <c r="N60" s="62"/>
      <c r="O60" s="62"/>
      <c r="P60" s="62"/>
      <c r="Q60" s="62"/>
      <c r="R60" s="62"/>
      <c r="S60" s="62">
        <v>2.42</v>
      </c>
      <c r="T60" s="62">
        <v>49.5</v>
      </c>
      <c r="U60" s="62">
        <v>29</v>
      </c>
      <c r="V60" s="62">
        <v>21.5</v>
      </c>
      <c r="W60" s="10">
        <v>5.8</v>
      </c>
      <c r="X60" s="10">
        <v>7.8</v>
      </c>
      <c r="Y60" s="10">
        <v>0.5</v>
      </c>
      <c r="Z60" s="27">
        <v>117.553238539328</v>
      </c>
      <c r="AA60" s="27">
        <v>39.5840441475139</v>
      </c>
      <c r="AB60" s="27">
        <v>15.122142896297</v>
      </c>
      <c r="AC60" s="62">
        <v>40</v>
      </c>
      <c r="AD60" s="62" t="s">
        <v>58</v>
      </c>
      <c r="AE60" s="62">
        <v>116</v>
      </c>
      <c r="AF60" s="62" t="s">
        <v>48</v>
      </c>
      <c r="AG60" s="62">
        <v>180</v>
      </c>
      <c r="AH60" s="62">
        <v>5</v>
      </c>
      <c r="AI60" s="62" t="s">
        <v>43</v>
      </c>
      <c r="AJ60" s="62">
        <v>3960</v>
      </c>
      <c r="AK60" s="62"/>
      <c r="AL60" s="62"/>
      <c r="AM60" s="62">
        <v>17.5</v>
      </c>
      <c r="AN60" s="62">
        <v>0.16275</v>
      </c>
      <c r="AO60" s="10">
        <v>580</v>
      </c>
      <c r="AP60" s="27">
        <v>3708.78433894188</v>
      </c>
      <c r="AQ60" s="27"/>
      <c r="AR60" s="27">
        <f>+AP60/AQ61</f>
        <v>3596.4189838298753</v>
      </c>
      <c r="AS60" s="62"/>
      <c r="AT60" s="62">
        <v>10.5</v>
      </c>
      <c r="AU60" s="62" t="s">
        <v>7</v>
      </c>
      <c r="AV60" s="62"/>
      <c r="AW60" s="62"/>
      <c r="AX60" s="62"/>
      <c r="AY60" s="62">
        <v>2</v>
      </c>
      <c r="AZ60" s="62">
        <v>0</v>
      </c>
      <c r="BA60" s="62">
        <v>99</v>
      </c>
      <c r="BB60" s="62">
        <v>78</v>
      </c>
      <c r="BC60" s="62">
        <v>42</v>
      </c>
      <c r="BD60" s="62"/>
      <c r="BE60" s="62"/>
      <c r="BF60" s="62"/>
      <c r="BG60" s="62"/>
      <c r="BH60" s="22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</row>
    <row r="61" spans="1:256" ht="12.75">
      <c r="A61" s="62" t="s">
        <v>49</v>
      </c>
      <c r="B61" s="62" t="s">
        <v>50</v>
      </c>
      <c r="C61" s="62" t="s">
        <v>47</v>
      </c>
      <c r="D61" s="62" t="s">
        <v>20</v>
      </c>
      <c r="E61" s="62" t="s">
        <v>21</v>
      </c>
      <c r="F61" s="59">
        <v>40369</v>
      </c>
      <c r="G61" s="62"/>
      <c r="H61" s="62" t="s">
        <v>52</v>
      </c>
      <c r="I61" s="62"/>
      <c r="J61" s="62"/>
      <c r="K61" s="62" t="s">
        <v>53</v>
      </c>
      <c r="L61" s="62"/>
      <c r="M61" s="62"/>
      <c r="N61" s="62"/>
      <c r="O61" s="62"/>
      <c r="P61" s="62"/>
      <c r="Q61" s="62"/>
      <c r="R61" s="62"/>
      <c r="S61" s="62">
        <v>2.42</v>
      </c>
      <c r="T61" s="62">
        <v>49.5</v>
      </c>
      <c r="U61" s="62">
        <v>29</v>
      </c>
      <c r="V61" s="62">
        <v>21.5</v>
      </c>
      <c r="W61" s="10">
        <v>5.8</v>
      </c>
      <c r="X61" s="10">
        <v>7.8</v>
      </c>
      <c r="Y61" s="10">
        <v>0.5</v>
      </c>
      <c r="Z61" s="27">
        <v>117.553238539328</v>
      </c>
      <c r="AA61" s="27">
        <v>39.5840441475139</v>
      </c>
      <c r="AB61" s="27">
        <v>15.122142896297</v>
      </c>
      <c r="AC61" s="62">
        <v>40</v>
      </c>
      <c r="AD61" s="62" t="s">
        <v>58</v>
      </c>
      <c r="AE61" s="62">
        <v>116</v>
      </c>
      <c r="AF61" s="62" t="s">
        <v>48</v>
      </c>
      <c r="AG61" s="62">
        <v>180</v>
      </c>
      <c r="AH61" s="62">
        <v>5</v>
      </c>
      <c r="AI61" s="62" t="s">
        <v>43</v>
      </c>
      <c r="AJ61" s="62">
        <v>3960</v>
      </c>
      <c r="AK61" s="62"/>
      <c r="AL61" s="62"/>
      <c r="AM61" s="62">
        <v>17.5</v>
      </c>
      <c r="AN61" s="62">
        <v>0.16275</v>
      </c>
      <c r="AO61" s="10">
        <v>600</v>
      </c>
      <c r="AP61" s="27">
        <v>3823.81309613118</v>
      </c>
      <c r="AQ61" s="13">
        <f>+AP61/AVERAGE($AP$56,$AP$61,$AP$66,$AP$71)</f>
        <v>1.0312436775629366</v>
      </c>
      <c r="AR61" s="27">
        <f>+AP61/AQ61</f>
        <v>3707.9627049619544</v>
      </c>
      <c r="AS61" s="62"/>
      <c r="AT61" s="62">
        <v>10.8</v>
      </c>
      <c r="AU61" s="62" t="s">
        <v>7</v>
      </c>
      <c r="AV61" s="62"/>
      <c r="AW61" s="62"/>
      <c r="AX61" s="62"/>
      <c r="AY61" s="62">
        <v>2</v>
      </c>
      <c r="AZ61" s="62">
        <v>0</v>
      </c>
      <c r="BA61" s="62">
        <v>99</v>
      </c>
      <c r="BB61" s="62">
        <v>78</v>
      </c>
      <c r="BC61" s="62">
        <v>42</v>
      </c>
      <c r="BD61" s="62"/>
      <c r="BE61" s="62"/>
      <c r="BF61" s="62"/>
      <c r="BG61" s="62"/>
      <c r="BH61" s="22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85"/>
      <c r="GH61" s="85"/>
      <c r="GI61" s="85"/>
      <c r="GJ61" s="85"/>
      <c r="GK61" s="85"/>
      <c r="GL61" s="85"/>
      <c r="GM61" s="85"/>
      <c r="GN61" s="85"/>
      <c r="GO61" s="85"/>
      <c r="GP61" s="85"/>
      <c r="GQ61" s="85"/>
      <c r="GR61" s="85"/>
      <c r="GS61" s="85"/>
      <c r="GT61" s="85"/>
      <c r="GU61" s="85"/>
      <c r="GV61" s="85"/>
      <c r="GW61" s="85"/>
      <c r="GX61" s="85"/>
      <c r="GY61" s="85"/>
      <c r="GZ61" s="85"/>
      <c r="HA61" s="85"/>
      <c r="HB61" s="85"/>
      <c r="HC61" s="85"/>
      <c r="HD61" s="85"/>
      <c r="HE61" s="85"/>
      <c r="HF61" s="85"/>
      <c r="HG61" s="85"/>
      <c r="HH61" s="85"/>
      <c r="HI61" s="85"/>
      <c r="HJ61" s="85"/>
      <c r="HK61" s="85"/>
      <c r="HL61" s="85"/>
      <c r="HM61" s="85"/>
      <c r="HN61" s="85"/>
      <c r="HO61" s="85"/>
      <c r="HP61" s="85"/>
      <c r="HQ61" s="85"/>
      <c r="HR61" s="85"/>
      <c r="HS61" s="85"/>
      <c r="HT61" s="85"/>
      <c r="HU61" s="85"/>
      <c r="HV61" s="85"/>
      <c r="HW61" s="85"/>
      <c r="HX61" s="85"/>
      <c r="HY61" s="85"/>
      <c r="HZ61" s="85"/>
      <c r="IA61" s="85"/>
      <c r="IB61" s="85"/>
      <c r="IC61" s="85"/>
      <c r="ID61" s="85"/>
      <c r="IE61" s="85"/>
      <c r="IF61" s="85"/>
      <c r="IG61" s="85"/>
      <c r="IH61" s="85"/>
      <c r="II61" s="85"/>
      <c r="IJ61" s="85"/>
      <c r="IK61" s="85"/>
      <c r="IL61" s="85"/>
      <c r="IM61" s="85"/>
      <c r="IN61" s="85"/>
      <c r="IO61" s="85"/>
      <c r="IP61" s="85"/>
      <c r="IQ61" s="85"/>
      <c r="IR61" s="85"/>
      <c r="IS61" s="85"/>
      <c r="IT61" s="85"/>
      <c r="IU61" s="85"/>
      <c r="IV61" s="85"/>
    </row>
    <row r="62" spans="1:256" ht="12.75">
      <c r="A62" s="62" t="s">
        <v>49</v>
      </c>
      <c r="B62" s="62" t="s">
        <v>50</v>
      </c>
      <c r="C62" s="62" t="s">
        <v>47</v>
      </c>
      <c r="D62" s="62" t="s">
        <v>20</v>
      </c>
      <c r="E62" s="62" t="s">
        <v>94</v>
      </c>
      <c r="F62" s="59">
        <v>40369</v>
      </c>
      <c r="G62" s="62"/>
      <c r="H62" s="62" t="s">
        <v>52</v>
      </c>
      <c r="I62" s="62"/>
      <c r="J62" s="62"/>
      <c r="K62" s="62" t="s">
        <v>53</v>
      </c>
      <c r="L62" s="62"/>
      <c r="M62" s="62"/>
      <c r="N62" s="62"/>
      <c r="O62" s="62"/>
      <c r="P62" s="62"/>
      <c r="Q62" s="62"/>
      <c r="R62" s="62"/>
      <c r="S62" s="62">
        <v>2.42</v>
      </c>
      <c r="T62" s="62">
        <v>49.5</v>
      </c>
      <c r="U62" s="62">
        <v>29</v>
      </c>
      <c r="V62" s="62">
        <v>21.5</v>
      </c>
      <c r="W62" s="10">
        <v>5.8</v>
      </c>
      <c r="X62" s="10">
        <v>7.8</v>
      </c>
      <c r="Y62" s="10">
        <v>0.5</v>
      </c>
      <c r="Z62" s="27">
        <v>117.553238539328</v>
      </c>
      <c r="AA62" s="27">
        <v>39.5840441475139</v>
      </c>
      <c r="AB62" s="27">
        <v>15.122142896297</v>
      </c>
      <c r="AC62" s="62">
        <v>40</v>
      </c>
      <c r="AD62" s="62" t="s">
        <v>58</v>
      </c>
      <c r="AE62" s="62">
        <v>116</v>
      </c>
      <c r="AF62" s="62" t="s">
        <v>48</v>
      </c>
      <c r="AG62" s="62">
        <v>180</v>
      </c>
      <c r="AH62" s="62">
        <v>5</v>
      </c>
      <c r="AI62" s="62" t="s">
        <v>43</v>
      </c>
      <c r="AJ62" s="62">
        <v>3960</v>
      </c>
      <c r="AK62" s="62"/>
      <c r="AL62" s="62"/>
      <c r="AM62" s="62">
        <v>17.5</v>
      </c>
      <c r="AN62" s="62">
        <v>0.16275</v>
      </c>
      <c r="AO62" s="10">
        <v>520</v>
      </c>
      <c r="AP62" s="27">
        <v>3302.82570642661</v>
      </c>
      <c r="AQ62" s="27"/>
      <c r="AR62" s="27">
        <f>+AP62/AQ61</f>
        <v>3202.7597145923246</v>
      </c>
      <c r="AS62" s="62"/>
      <c r="AT62" s="62">
        <v>11.1</v>
      </c>
      <c r="AU62" s="62" t="s">
        <v>7</v>
      </c>
      <c r="AV62" s="62"/>
      <c r="AW62" s="62"/>
      <c r="AX62" s="62"/>
      <c r="AY62" s="62">
        <v>2</v>
      </c>
      <c r="AZ62" s="62">
        <v>0</v>
      </c>
      <c r="BA62" s="62">
        <v>99</v>
      </c>
      <c r="BB62" s="62">
        <v>78</v>
      </c>
      <c r="BC62" s="62">
        <v>42</v>
      </c>
      <c r="BD62" s="62"/>
      <c r="BE62" s="62"/>
      <c r="BF62" s="62"/>
      <c r="BG62" s="62"/>
      <c r="BH62" s="22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  <c r="FS62" s="85"/>
      <c r="FT62" s="85"/>
      <c r="FU62" s="85"/>
      <c r="FV62" s="85"/>
      <c r="FW62" s="85"/>
      <c r="FX62" s="85"/>
      <c r="FY62" s="85"/>
      <c r="FZ62" s="85"/>
      <c r="GA62" s="85"/>
      <c r="GB62" s="85"/>
      <c r="GC62" s="85"/>
      <c r="GD62" s="85"/>
      <c r="GE62" s="85"/>
      <c r="GF62" s="85"/>
      <c r="GG62" s="85"/>
      <c r="GH62" s="85"/>
      <c r="GI62" s="85"/>
      <c r="GJ62" s="85"/>
      <c r="GK62" s="85"/>
      <c r="GL62" s="85"/>
      <c r="GM62" s="85"/>
      <c r="GN62" s="85"/>
      <c r="GO62" s="85"/>
      <c r="GP62" s="85"/>
      <c r="GQ62" s="85"/>
      <c r="GR62" s="85"/>
      <c r="GS62" s="85"/>
      <c r="GT62" s="85"/>
      <c r="GU62" s="85"/>
      <c r="GV62" s="85"/>
      <c r="GW62" s="85"/>
      <c r="GX62" s="85"/>
      <c r="GY62" s="85"/>
      <c r="GZ62" s="85"/>
      <c r="HA62" s="85"/>
      <c r="HB62" s="85"/>
      <c r="HC62" s="85"/>
      <c r="HD62" s="85"/>
      <c r="HE62" s="85"/>
      <c r="HF62" s="85"/>
      <c r="HG62" s="85"/>
      <c r="HH62" s="85"/>
      <c r="HI62" s="85"/>
      <c r="HJ62" s="85"/>
      <c r="HK62" s="85"/>
      <c r="HL62" s="85"/>
      <c r="HM62" s="85"/>
      <c r="HN62" s="85"/>
      <c r="HO62" s="85"/>
      <c r="HP62" s="85"/>
      <c r="HQ62" s="85"/>
      <c r="HR62" s="85"/>
      <c r="HS62" s="85"/>
      <c r="HT62" s="85"/>
      <c r="HU62" s="85"/>
      <c r="HV62" s="85"/>
      <c r="HW62" s="85"/>
      <c r="HX62" s="85"/>
      <c r="HY62" s="85"/>
      <c r="HZ62" s="85"/>
      <c r="IA62" s="85"/>
      <c r="IB62" s="85"/>
      <c r="IC62" s="85"/>
      <c r="ID62" s="85"/>
      <c r="IE62" s="85"/>
      <c r="IF62" s="85"/>
      <c r="IG62" s="85"/>
      <c r="IH62" s="85"/>
      <c r="II62" s="85"/>
      <c r="IJ62" s="85"/>
      <c r="IK62" s="85"/>
      <c r="IL62" s="85"/>
      <c r="IM62" s="85"/>
      <c r="IN62" s="85"/>
      <c r="IO62" s="85"/>
      <c r="IP62" s="85"/>
      <c r="IQ62" s="85"/>
      <c r="IR62" s="85"/>
      <c r="IS62" s="85"/>
      <c r="IT62" s="85"/>
      <c r="IU62" s="85"/>
      <c r="IV62" s="85"/>
    </row>
    <row r="63" spans="1:256" ht="12.75">
      <c r="A63" s="62" t="s">
        <v>49</v>
      </c>
      <c r="B63" s="62" t="s">
        <v>50</v>
      </c>
      <c r="C63" s="62" t="s">
        <v>47</v>
      </c>
      <c r="D63" s="62" t="s">
        <v>20</v>
      </c>
      <c r="E63" s="62" t="s">
        <v>116</v>
      </c>
      <c r="F63" s="59">
        <v>40369</v>
      </c>
      <c r="G63" s="62"/>
      <c r="H63" s="62" t="s">
        <v>52</v>
      </c>
      <c r="I63" s="62"/>
      <c r="J63" s="62"/>
      <c r="K63" s="62" t="s">
        <v>53</v>
      </c>
      <c r="L63" s="62"/>
      <c r="M63" s="62"/>
      <c r="N63" s="62"/>
      <c r="O63" s="62"/>
      <c r="P63" s="62"/>
      <c r="Q63" s="62"/>
      <c r="R63" s="62"/>
      <c r="S63" s="62">
        <v>2.42</v>
      </c>
      <c r="T63" s="62">
        <v>49.5</v>
      </c>
      <c r="U63" s="62">
        <v>29</v>
      </c>
      <c r="V63" s="62">
        <v>21.5</v>
      </c>
      <c r="W63" s="10">
        <v>5.8</v>
      </c>
      <c r="X63" s="10">
        <v>7.8</v>
      </c>
      <c r="Y63" s="10">
        <v>0.5</v>
      </c>
      <c r="Z63" s="27">
        <v>117.553238539328</v>
      </c>
      <c r="AA63" s="27">
        <v>39.5840441475139</v>
      </c>
      <c r="AB63" s="27">
        <v>15.122142896297</v>
      </c>
      <c r="AC63" s="62">
        <v>40</v>
      </c>
      <c r="AD63" s="62" t="s">
        <v>58</v>
      </c>
      <c r="AE63" s="62">
        <v>116</v>
      </c>
      <c r="AF63" s="62" t="s">
        <v>48</v>
      </c>
      <c r="AG63" s="62">
        <v>180</v>
      </c>
      <c r="AH63" s="62">
        <v>5</v>
      </c>
      <c r="AI63" s="62" t="s">
        <v>43</v>
      </c>
      <c r="AJ63" s="62">
        <v>3960</v>
      </c>
      <c r="AK63" s="62"/>
      <c r="AL63" s="62"/>
      <c r="AM63" s="62">
        <v>17.5</v>
      </c>
      <c r="AN63" s="62">
        <v>0.16275</v>
      </c>
      <c r="AO63" s="10">
        <v>540</v>
      </c>
      <c r="AP63" s="27">
        <v>3445.28989390205</v>
      </c>
      <c r="AQ63" s="27"/>
      <c r="AR63" s="27">
        <f>+AP63/AQ61</f>
        <v>3340.907652441617</v>
      </c>
      <c r="AS63" s="62"/>
      <c r="AT63" s="62">
        <v>10.7</v>
      </c>
      <c r="AU63" s="62" t="s">
        <v>7</v>
      </c>
      <c r="AV63" s="62"/>
      <c r="AW63" s="62"/>
      <c r="AX63" s="62"/>
      <c r="AY63" s="62">
        <v>2</v>
      </c>
      <c r="AZ63" s="62">
        <v>0</v>
      </c>
      <c r="BA63" s="62">
        <v>99</v>
      </c>
      <c r="BB63" s="62">
        <v>78</v>
      </c>
      <c r="BC63" s="62">
        <v>42</v>
      </c>
      <c r="BD63" s="62"/>
      <c r="BE63" s="62"/>
      <c r="BF63" s="62"/>
      <c r="BG63" s="62"/>
      <c r="BH63" s="22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  <c r="FS63" s="85"/>
      <c r="FT63" s="85"/>
      <c r="FU63" s="85"/>
      <c r="FV63" s="85"/>
      <c r="FW63" s="85"/>
      <c r="FX63" s="85"/>
      <c r="FY63" s="85"/>
      <c r="FZ63" s="85"/>
      <c r="GA63" s="85"/>
      <c r="GB63" s="85"/>
      <c r="GC63" s="85"/>
      <c r="GD63" s="85"/>
      <c r="GE63" s="85"/>
      <c r="GF63" s="85"/>
      <c r="GG63" s="85"/>
      <c r="GH63" s="85"/>
      <c r="GI63" s="85"/>
      <c r="GJ63" s="85"/>
      <c r="GK63" s="85"/>
      <c r="GL63" s="85"/>
      <c r="GM63" s="85"/>
      <c r="GN63" s="85"/>
      <c r="GO63" s="85"/>
      <c r="GP63" s="85"/>
      <c r="GQ63" s="85"/>
      <c r="GR63" s="85"/>
      <c r="GS63" s="85"/>
      <c r="GT63" s="85"/>
      <c r="GU63" s="85"/>
      <c r="GV63" s="85"/>
      <c r="GW63" s="85"/>
      <c r="GX63" s="85"/>
      <c r="GY63" s="85"/>
      <c r="GZ63" s="85"/>
      <c r="HA63" s="85"/>
      <c r="HB63" s="85"/>
      <c r="HC63" s="85"/>
      <c r="HD63" s="85"/>
      <c r="HE63" s="85"/>
      <c r="HF63" s="85"/>
      <c r="HG63" s="85"/>
      <c r="HH63" s="85"/>
      <c r="HI63" s="85"/>
      <c r="HJ63" s="85"/>
      <c r="HK63" s="85"/>
      <c r="HL63" s="85"/>
      <c r="HM63" s="85"/>
      <c r="HN63" s="85"/>
      <c r="HO63" s="85"/>
      <c r="HP63" s="85"/>
      <c r="HQ63" s="85"/>
      <c r="HR63" s="85"/>
      <c r="HS63" s="85"/>
      <c r="HT63" s="85"/>
      <c r="HU63" s="85"/>
      <c r="HV63" s="85"/>
      <c r="HW63" s="85"/>
      <c r="HX63" s="85"/>
      <c r="HY63" s="85"/>
      <c r="HZ63" s="85"/>
      <c r="IA63" s="85"/>
      <c r="IB63" s="85"/>
      <c r="IC63" s="85"/>
      <c r="ID63" s="85"/>
      <c r="IE63" s="85"/>
      <c r="IF63" s="85"/>
      <c r="IG63" s="85"/>
      <c r="IH63" s="85"/>
      <c r="II63" s="85"/>
      <c r="IJ63" s="85"/>
      <c r="IK63" s="85"/>
      <c r="IL63" s="85"/>
      <c r="IM63" s="85"/>
      <c r="IN63" s="85"/>
      <c r="IO63" s="85"/>
      <c r="IP63" s="85"/>
      <c r="IQ63" s="85"/>
      <c r="IR63" s="85"/>
      <c r="IS63" s="85"/>
      <c r="IT63" s="85"/>
      <c r="IU63" s="85"/>
      <c r="IV63" s="85"/>
    </row>
    <row r="64" spans="1:256" ht="12.75">
      <c r="A64" s="62" t="s">
        <v>49</v>
      </c>
      <c r="B64" s="62" t="s">
        <v>50</v>
      </c>
      <c r="C64" s="62" t="s">
        <v>47</v>
      </c>
      <c r="D64" s="62" t="s">
        <v>20</v>
      </c>
      <c r="E64" s="62" t="s">
        <v>36</v>
      </c>
      <c r="F64" s="59">
        <v>40369</v>
      </c>
      <c r="G64" s="62"/>
      <c r="H64" s="62" t="s">
        <v>52</v>
      </c>
      <c r="I64" s="62"/>
      <c r="J64" s="62"/>
      <c r="K64" s="62" t="s">
        <v>53</v>
      </c>
      <c r="L64" s="62"/>
      <c r="M64" s="62"/>
      <c r="N64" s="62"/>
      <c r="O64" s="62"/>
      <c r="P64" s="62"/>
      <c r="Q64" s="62"/>
      <c r="R64" s="62"/>
      <c r="S64" s="62">
        <v>2.42</v>
      </c>
      <c r="T64" s="62">
        <v>49.5</v>
      </c>
      <c r="U64" s="62">
        <v>29</v>
      </c>
      <c r="V64" s="62">
        <v>21.5</v>
      </c>
      <c r="W64" s="10">
        <v>5.8</v>
      </c>
      <c r="X64" s="10">
        <v>7.8</v>
      </c>
      <c r="Y64" s="10">
        <v>0.5</v>
      </c>
      <c r="Z64" s="27">
        <v>117.553238539328</v>
      </c>
      <c r="AA64" s="27">
        <v>39.5840441475139</v>
      </c>
      <c r="AB64" s="27">
        <v>15.122142896297</v>
      </c>
      <c r="AC64" s="62">
        <v>40</v>
      </c>
      <c r="AD64" s="62" t="s">
        <v>58</v>
      </c>
      <c r="AE64" s="62">
        <v>116</v>
      </c>
      <c r="AF64" s="62" t="s">
        <v>48</v>
      </c>
      <c r="AG64" s="62">
        <v>180</v>
      </c>
      <c r="AH64" s="62">
        <v>5</v>
      </c>
      <c r="AI64" s="62" t="s">
        <v>43</v>
      </c>
      <c r="AJ64" s="62">
        <v>3960</v>
      </c>
      <c r="AK64" s="62"/>
      <c r="AL64" s="62"/>
      <c r="AM64" s="62">
        <v>17.5</v>
      </c>
      <c r="AN64" s="62">
        <v>0.16275</v>
      </c>
      <c r="AO64" s="62">
        <v>560</v>
      </c>
      <c r="AP64" s="27">
        <v>3576.89422355589</v>
      </c>
      <c r="AQ64" s="27"/>
      <c r="AR64" s="27">
        <f>+AP64/AQ66</f>
        <v>3840.9982383864194</v>
      </c>
      <c r="AS64" s="62"/>
      <c r="AT64" s="62">
        <v>10.6</v>
      </c>
      <c r="AU64" s="62" t="s">
        <v>7</v>
      </c>
      <c r="AV64" s="62"/>
      <c r="AW64" s="62"/>
      <c r="AX64" s="62"/>
      <c r="AY64" s="62">
        <v>2</v>
      </c>
      <c r="AZ64" s="62">
        <v>0</v>
      </c>
      <c r="BA64" s="62">
        <v>99</v>
      </c>
      <c r="BB64" s="62">
        <v>78</v>
      </c>
      <c r="BC64" s="62">
        <v>42</v>
      </c>
      <c r="BD64" s="62"/>
      <c r="BE64" s="62"/>
      <c r="BF64" s="62"/>
      <c r="BG64" s="62"/>
      <c r="BH64" s="22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  <c r="GN64" s="85"/>
      <c r="GO64" s="85"/>
      <c r="GP64" s="85"/>
      <c r="GQ64" s="85"/>
      <c r="GR64" s="85"/>
      <c r="GS64" s="85"/>
      <c r="GT64" s="85"/>
      <c r="GU64" s="85"/>
      <c r="GV64" s="85"/>
      <c r="GW64" s="85"/>
      <c r="GX64" s="85"/>
      <c r="GY64" s="85"/>
      <c r="GZ64" s="85"/>
      <c r="HA64" s="85"/>
      <c r="HB64" s="85"/>
      <c r="HC64" s="85"/>
      <c r="HD64" s="85"/>
      <c r="HE64" s="85"/>
      <c r="HF64" s="85"/>
      <c r="HG64" s="85"/>
      <c r="HH64" s="85"/>
      <c r="HI64" s="85"/>
      <c r="HJ64" s="85"/>
      <c r="HK64" s="85"/>
      <c r="HL64" s="85"/>
      <c r="HM64" s="85"/>
      <c r="HN64" s="85"/>
      <c r="HO64" s="85"/>
      <c r="HP64" s="85"/>
      <c r="HQ64" s="85"/>
      <c r="HR64" s="85"/>
      <c r="HS64" s="85"/>
      <c r="HT64" s="85"/>
      <c r="HU64" s="85"/>
      <c r="HV64" s="85"/>
      <c r="HW64" s="85"/>
      <c r="HX64" s="85"/>
      <c r="HY64" s="85"/>
      <c r="HZ64" s="85"/>
      <c r="IA64" s="85"/>
      <c r="IB64" s="85"/>
      <c r="IC64" s="85"/>
      <c r="ID64" s="85"/>
      <c r="IE64" s="85"/>
      <c r="IF64" s="85"/>
      <c r="IG64" s="85"/>
      <c r="IH64" s="85"/>
      <c r="II64" s="85"/>
      <c r="IJ64" s="85"/>
      <c r="IK64" s="85"/>
      <c r="IL64" s="85"/>
      <c r="IM64" s="85"/>
      <c r="IN64" s="85"/>
      <c r="IO64" s="85"/>
      <c r="IP64" s="85"/>
      <c r="IQ64" s="85"/>
      <c r="IR64" s="85"/>
      <c r="IS64" s="85"/>
      <c r="IT64" s="85"/>
      <c r="IU64" s="85"/>
      <c r="IV64" s="85"/>
    </row>
    <row r="65" spans="1:256" ht="12.75">
      <c r="A65" s="62" t="s">
        <v>49</v>
      </c>
      <c r="B65" s="62" t="s">
        <v>50</v>
      </c>
      <c r="C65" s="62" t="s">
        <v>47</v>
      </c>
      <c r="D65" s="62" t="s">
        <v>20</v>
      </c>
      <c r="E65" s="59" t="s">
        <v>56</v>
      </c>
      <c r="F65" s="59">
        <v>40369</v>
      </c>
      <c r="G65" s="62"/>
      <c r="H65" s="62" t="s">
        <v>52</v>
      </c>
      <c r="I65" s="62"/>
      <c r="J65" s="62"/>
      <c r="K65" s="62" t="s">
        <v>53</v>
      </c>
      <c r="L65" s="62"/>
      <c r="M65" s="62"/>
      <c r="N65" s="62"/>
      <c r="O65" s="62"/>
      <c r="P65" s="62"/>
      <c r="Q65" s="62"/>
      <c r="R65" s="62"/>
      <c r="S65" s="62">
        <v>2.42</v>
      </c>
      <c r="T65" s="62">
        <v>49.5</v>
      </c>
      <c r="U65" s="62">
        <v>29</v>
      </c>
      <c r="V65" s="62">
        <v>21.5</v>
      </c>
      <c r="W65" s="10">
        <v>5.8</v>
      </c>
      <c r="X65" s="10">
        <v>7.8</v>
      </c>
      <c r="Y65" s="10">
        <v>0.5</v>
      </c>
      <c r="Z65" s="27">
        <v>117.553238539328</v>
      </c>
      <c r="AA65" s="27">
        <v>39.5840441475139</v>
      </c>
      <c r="AB65" s="27">
        <v>15.122142896297</v>
      </c>
      <c r="AC65" s="62">
        <v>40</v>
      </c>
      <c r="AD65" s="62" t="s">
        <v>58</v>
      </c>
      <c r="AE65" s="62">
        <v>116</v>
      </c>
      <c r="AF65" s="62" t="s">
        <v>48</v>
      </c>
      <c r="AG65" s="62">
        <v>180</v>
      </c>
      <c r="AH65" s="62">
        <v>5</v>
      </c>
      <c r="AI65" s="62" t="s">
        <v>43</v>
      </c>
      <c r="AJ65" s="62">
        <v>3960</v>
      </c>
      <c r="AK65" s="62"/>
      <c r="AL65" s="62"/>
      <c r="AM65" s="62">
        <v>17.5</v>
      </c>
      <c r="AN65" s="62">
        <v>0.16275</v>
      </c>
      <c r="AO65" s="10">
        <v>640</v>
      </c>
      <c r="AP65" s="27">
        <v>4083.30654092094</v>
      </c>
      <c r="AQ65" s="27"/>
      <c r="AR65" s="27">
        <f>+AP65/AQ66</f>
        <v>4384.8020797431345</v>
      </c>
      <c r="AS65" s="62"/>
      <c r="AT65" s="62">
        <v>10.7</v>
      </c>
      <c r="AU65" s="62" t="s">
        <v>7</v>
      </c>
      <c r="AV65" s="62"/>
      <c r="AW65" s="62"/>
      <c r="AX65" s="62"/>
      <c r="AY65" s="62">
        <v>2</v>
      </c>
      <c r="AZ65" s="62">
        <v>0</v>
      </c>
      <c r="BA65" s="62">
        <v>99</v>
      </c>
      <c r="BB65" s="62">
        <v>78</v>
      </c>
      <c r="BC65" s="62">
        <v>42</v>
      </c>
      <c r="BD65" s="62"/>
      <c r="BE65" s="62"/>
      <c r="BF65" s="62"/>
      <c r="BG65" s="62"/>
      <c r="BH65" s="22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  <c r="FS65" s="85"/>
      <c r="FT65" s="85"/>
      <c r="FU65" s="85"/>
      <c r="FV65" s="85"/>
      <c r="FW65" s="85"/>
      <c r="FX65" s="85"/>
      <c r="FY65" s="85"/>
      <c r="FZ65" s="85"/>
      <c r="GA65" s="85"/>
      <c r="GB65" s="85"/>
      <c r="GC65" s="85"/>
      <c r="GD65" s="85"/>
      <c r="GE65" s="85"/>
      <c r="GF65" s="85"/>
      <c r="GG65" s="85"/>
      <c r="GH65" s="85"/>
      <c r="GI65" s="85"/>
      <c r="GJ65" s="85"/>
      <c r="GK65" s="85"/>
      <c r="GL65" s="85"/>
      <c r="GM65" s="85"/>
      <c r="GN65" s="85"/>
      <c r="GO65" s="85"/>
      <c r="GP65" s="85"/>
      <c r="GQ65" s="85"/>
      <c r="GR65" s="85"/>
      <c r="GS65" s="85"/>
      <c r="GT65" s="85"/>
      <c r="GU65" s="85"/>
      <c r="GV65" s="85"/>
      <c r="GW65" s="85"/>
      <c r="GX65" s="85"/>
      <c r="GY65" s="85"/>
      <c r="GZ65" s="85"/>
      <c r="HA65" s="85"/>
      <c r="HB65" s="85"/>
      <c r="HC65" s="85"/>
      <c r="HD65" s="85"/>
      <c r="HE65" s="85"/>
      <c r="HF65" s="85"/>
      <c r="HG65" s="85"/>
      <c r="HH65" s="85"/>
      <c r="HI65" s="85"/>
      <c r="HJ65" s="85"/>
      <c r="HK65" s="85"/>
      <c r="HL65" s="85"/>
      <c r="HM65" s="85"/>
      <c r="HN65" s="85"/>
      <c r="HO65" s="85"/>
      <c r="HP65" s="85"/>
      <c r="HQ65" s="85"/>
      <c r="HR65" s="85"/>
      <c r="HS65" s="85"/>
      <c r="HT65" s="85"/>
      <c r="HU65" s="85"/>
      <c r="HV65" s="85"/>
      <c r="HW65" s="85"/>
      <c r="HX65" s="85"/>
      <c r="HY65" s="85"/>
      <c r="HZ65" s="85"/>
      <c r="IA65" s="85"/>
      <c r="IB65" s="85"/>
      <c r="IC65" s="85"/>
      <c r="ID65" s="85"/>
      <c r="IE65" s="85"/>
      <c r="IF65" s="85"/>
      <c r="IG65" s="85"/>
      <c r="IH65" s="85"/>
      <c r="II65" s="85"/>
      <c r="IJ65" s="85"/>
      <c r="IK65" s="85"/>
      <c r="IL65" s="85"/>
      <c r="IM65" s="85"/>
      <c r="IN65" s="85"/>
      <c r="IO65" s="85"/>
      <c r="IP65" s="85"/>
      <c r="IQ65" s="85"/>
      <c r="IR65" s="85"/>
      <c r="IS65" s="85"/>
      <c r="IT65" s="85"/>
      <c r="IU65" s="85"/>
      <c r="IV65" s="85"/>
    </row>
    <row r="66" spans="1:256" ht="12.75">
      <c r="A66" s="62" t="s">
        <v>49</v>
      </c>
      <c r="B66" s="62" t="s">
        <v>50</v>
      </c>
      <c r="C66" s="62" t="s">
        <v>47</v>
      </c>
      <c r="D66" s="62" t="s">
        <v>20</v>
      </c>
      <c r="E66" s="62" t="s">
        <v>21</v>
      </c>
      <c r="F66" s="59">
        <v>40369</v>
      </c>
      <c r="G66" s="62"/>
      <c r="H66" s="62" t="s">
        <v>52</v>
      </c>
      <c r="I66" s="62"/>
      <c r="J66" s="62"/>
      <c r="K66" s="62" t="s">
        <v>53</v>
      </c>
      <c r="L66" s="62"/>
      <c r="M66" s="62"/>
      <c r="N66" s="62"/>
      <c r="O66" s="62"/>
      <c r="P66" s="62"/>
      <c r="Q66" s="62"/>
      <c r="R66" s="62"/>
      <c r="S66" s="62">
        <v>2.42</v>
      </c>
      <c r="T66" s="62">
        <v>49.5</v>
      </c>
      <c r="U66" s="62">
        <v>29</v>
      </c>
      <c r="V66" s="62">
        <v>21.5</v>
      </c>
      <c r="W66" s="10">
        <v>5.8</v>
      </c>
      <c r="X66" s="10">
        <v>7.8</v>
      </c>
      <c r="Y66" s="10">
        <v>0.5</v>
      </c>
      <c r="Z66" s="27">
        <v>117.553238539328</v>
      </c>
      <c r="AA66" s="27">
        <v>39.5840441475139</v>
      </c>
      <c r="AB66" s="27">
        <v>15.122142896297</v>
      </c>
      <c r="AC66" s="62">
        <v>40</v>
      </c>
      <c r="AD66" s="62" t="s">
        <v>58</v>
      </c>
      <c r="AE66" s="62">
        <v>116</v>
      </c>
      <c r="AF66" s="62" t="s">
        <v>48</v>
      </c>
      <c r="AG66" s="62">
        <v>180</v>
      </c>
      <c r="AH66" s="62">
        <v>5</v>
      </c>
      <c r="AI66" s="62" t="s">
        <v>43</v>
      </c>
      <c r="AJ66" s="62">
        <v>3960</v>
      </c>
      <c r="AK66" s="62"/>
      <c r="AL66" s="62"/>
      <c r="AM66" s="62">
        <v>17.5</v>
      </c>
      <c r="AN66" s="62">
        <v>0.16275</v>
      </c>
      <c r="AO66" s="10">
        <v>540</v>
      </c>
      <c r="AP66" s="27">
        <v>3453.00610867002</v>
      </c>
      <c r="AQ66" s="13">
        <f>+AP66/AVERAGE($AP$56,$AP$61,$AP$66,$AP$71)</f>
        <v>0.9312407873059901</v>
      </c>
      <c r="AR66" s="27">
        <f>+AP66/AQ66</f>
        <v>3707.962704961955</v>
      </c>
      <c r="AS66" s="62"/>
      <c r="AT66" s="62">
        <v>10.5</v>
      </c>
      <c r="AU66" s="62" t="s">
        <v>7</v>
      </c>
      <c r="AV66" s="62"/>
      <c r="AW66" s="62"/>
      <c r="AX66" s="62"/>
      <c r="AY66" s="62">
        <v>2</v>
      </c>
      <c r="AZ66" s="62">
        <v>0</v>
      </c>
      <c r="BA66" s="62">
        <v>99</v>
      </c>
      <c r="BB66" s="62">
        <v>78</v>
      </c>
      <c r="BC66" s="62">
        <v>42</v>
      </c>
      <c r="BD66" s="62"/>
      <c r="BE66" s="62"/>
      <c r="BF66" s="62"/>
      <c r="BG66" s="62"/>
      <c r="BH66" s="22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  <c r="FS66" s="85"/>
      <c r="FT66" s="85"/>
      <c r="FU66" s="85"/>
      <c r="FV66" s="85"/>
      <c r="FW66" s="85"/>
      <c r="FX66" s="85"/>
      <c r="FY66" s="85"/>
      <c r="FZ66" s="85"/>
      <c r="GA66" s="85"/>
      <c r="GB66" s="85"/>
      <c r="GC66" s="85"/>
      <c r="GD66" s="85"/>
      <c r="GE66" s="85"/>
      <c r="GF66" s="85"/>
      <c r="GG66" s="85"/>
      <c r="GH66" s="85"/>
      <c r="GI66" s="85"/>
      <c r="GJ66" s="85"/>
      <c r="GK66" s="85"/>
      <c r="GL66" s="85"/>
      <c r="GM66" s="85"/>
      <c r="GN66" s="85"/>
      <c r="GO66" s="85"/>
      <c r="GP66" s="85"/>
      <c r="GQ66" s="85"/>
      <c r="GR66" s="85"/>
      <c r="GS66" s="85"/>
      <c r="GT66" s="85"/>
      <c r="GU66" s="85"/>
      <c r="GV66" s="85"/>
      <c r="GW66" s="85"/>
      <c r="GX66" s="85"/>
      <c r="GY66" s="85"/>
      <c r="GZ66" s="85"/>
      <c r="HA66" s="85"/>
      <c r="HB66" s="85"/>
      <c r="HC66" s="85"/>
      <c r="HD66" s="85"/>
      <c r="HE66" s="85"/>
      <c r="HF66" s="85"/>
      <c r="HG66" s="85"/>
      <c r="HH66" s="85"/>
      <c r="HI66" s="85"/>
      <c r="HJ66" s="85"/>
      <c r="HK66" s="85"/>
      <c r="HL66" s="85"/>
      <c r="HM66" s="85"/>
      <c r="HN66" s="85"/>
      <c r="HO66" s="85"/>
      <c r="HP66" s="85"/>
      <c r="HQ66" s="85"/>
      <c r="HR66" s="85"/>
      <c r="HS66" s="85"/>
      <c r="HT66" s="85"/>
      <c r="HU66" s="85"/>
      <c r="HV66" s="85"/>
      <c r="HW66" s="85"/>
      <c r="HX66" s="85"/>
      <c r="HY66" s="85"/>
      <c r="HZ66" s="85"/>
      <c r="IA66" s="85"/>
      <c r="IB66" s="85"/>
      <c r="IC66" s="85"/>
      <c r="ID66" s="85"/>
      <c r="IE66" s="85"/>
      <c r="IF66" s="85"/>
      <c r="IG66" s="85"/>
      <c r="IH66" s="85"/>
      <c r="II66" s="85"/>
      <c r="IJ66" s="85"/>
      <c r="IK66" s="85"/>
      <c r="IL66" s="85"/>
      <c r="IM66" s="85"/>
      <c r="IN66" s="85"/>
      <c r="IO66" s="85"/>
      <c r="IP66" s="85"/>
      <c r="IQ66" s="85"/>
      <c r="IR66" s="85"/>
      <c r="IS66" s="85"/>
      <c r="IT66" s="85"/>
      <c r="IU66" s="85"/>
      <c r="IV66" s="85"/>
    </row>
    <row r="67" spans="1:256" ht="12.75">
      <c r="A67" s="62" t="s">
        <v>49</v>
      </c>
      <c r="B67" s="62" t="s">
        <v>50</v>
      </c>
      <c r="C67" s="62" t="s">
        <v>47</v>
      </c>
      <c r="D67" s="62" t="s">
        <v>20</v>
      </c>
      <c r="E67" s="62" t="s">
        <v>51</v>
      </c>
      <c r="F67" s="59">
        <v>40369</v>
      </c>
      <c r="G67" s="62"/>
      <c r="H67" s="62" t="s">
        <v>52</v>
      </c>
      <c r="I67" s="62"/>
      <c r="J67" s="62"/>
      <c r="K67" s="62" t="s">
        <v>53</v>
      </c>
      <c r="L67" s="62"/>
      <c r="M67" s="62"/>
      <c r="N67" s="62"/>
      <c r="O67" s="62"/>
      <c r="P67" s="62"/>
      <c r="Q67" s="62"/>
      <c r="R67" s="62"/>
      <c r="S67" s="62">
        <v>2.42</v>
      </c>
      <c r="T67" s="62">
        <v>49.5</v>
      </c>
      <c r="U67" s="62">
        <v>29</v>
      </c>
      <c r="V67" s="62">
        <v>21.5</v>
      </c>
      <c r="W67" s="10">
        <v>5.8</v>
      </c>
      <c r="X67" s="10">
        <v>7.8</v>
      </c>
      <c r="Y67" s="10">
        <v>0.5</v>
      </c>
      <c r="Z67" s="27">
        <v>117.553238539328</v>
      </c>
      <c r="AA67" s="27">
        <v>39.5840441475139</v>
      </c>
      <c r="AB67" s="27">
        <v>15.122142896297</v>
      </c>
      <c r="AC67" s="62">
        <v>40</v>
      </c>
      <c r="AD67" s="62" t="s">
        <v>58</v>
      </c>
      <c r="AE67" s="62">
        <v>116</v>
      </c>
      <c r="AF67" s="62" t="s">
        <v>48</v>
      </c>
      <c r="AG67" s="62">
        <v>180</v>
      </c>
      <c r="AH67" s="62">
        <v>5</v>
      </c>
      <c r="AI67" s="62" t="s">
        <v>43</v>
      </c>
      <c r="AJ67" s="62">
        <v>3960</v>
      </c>
      <c r="AK67" s="62"/>
      <c r="AL67" s="62"/>
      <c r="AM67" s="62">
        <v>17.5</v>
      </c>
      <c r="AN67" s="62">
        <v>0.16275</v>
      </c>
      <c r="AO67" s="10">
        <v>680</v>
      </c>
      <c r="AP67" s="27">
        <v>4333.654842282</v>
      </c>
      <c r="AQ67" s="27"/>
      <c r="AR67" s="27">
        <f>+AP67/AQ66</f>
        <v>4653.635129984951</v>
      </c>
      <c r="AS67" s="62"/>
      <c r="AT67" s="62">
        <v>10.8</v>
      </c>
      <c r="AU67" s="62" t="s">
        <v>7</v>
      </c>
      <c r="AV67" s="62"/>
      <c r="AW67" s="62"/>
      <c r="AX67" s="62"/>
      <c r="AY67" s="62">
        <v>2</v>
      </c>
      <c r="AZ67" s="62">
        <v>0</v>
      </c>
      <c r="BA67" s="62">
        <v>99</v>
      </c>
      <c r="BB67" s="62">
        <v>78</v>
      </c>
      <c r="BC67" s="62">
        <v>42</v>
      </c>
      <c r="BD67" s="62"/>
      <c r="BE67" s="62"/>
      <c r="BF67" s="62"/>
      <c r="BG67" s="62"/>
      <c r="BH67" s="22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5"/>
      <c r="FX67" s="85"/>
      <c r="FY67" s="85"/>
      <c r="FZ67" s="85"/>
      <c r="GA67" s="85"/>
      <c r="GB67" s="85"/>
      <c r="GC67" s="85"/>
      <c r="GD67" s="85"/>
      <c r="GE67" s="85"/>
      <c r="GF67" s="85"/>
      <c r="GG67" s="85"/>
      <c r="GH67" s="85"/>
      <c r="GI67" s="85"/>
      <c r="GJ67" s="85"/>
      <c r="GK67" s="85"/>
      <c r="GL67" s="85"/>
      <c r="GM67" s="85"/>
      <c r="GN67" s="85"/>
      <c r="GO67" s="85"/>
      <c r="GP67" s="85"/>
      <c r="GQ67" s="85"/>
      <c r="GR67" s="85"/>
      <c r="GS67" s="85"/>
      <c r="GT67" s="85"/>
      <c r="GU67" s="85"/>
      <c r="GV67" s="85"/>
      <c r="GW67" s="85"/>
      <c r="GX67" s="85"/>
      <c r="GY67" s="85"/>
      <c r="GZ67" s="85"/>
      <c r="HA67" s="85"/>
      <c r="HB67" s="85"/>
      <c r="HC67" s="85"/>
      <c r="HD67" s="85"/>
      <c r="HE67" s="85"/>
      <c r="HF67" s="85"/>
      <c r="HG67" s="85"/>
      <c r="HH67" s="85"/>
      <c r="HI67" s="85"/>
      <c r="HJ67" s="85"/>
      <c r="HK67" s="85"/>
      <c r="HL67" s="85"/>
      <c r="HM67" s="85"/>
      <c r="HN67" s="85"/>
      <c r="HO67" s="85"/>
      <c r="HP67" s="85"/>
      <c r="HQ67" s="85"/>
      <c r="HR67" s="85"/>
      <c r="HS67" s="85"/>
      <c r="HT67" s="85"/>
      <c r="HU67" s="85"/>
      <c r="HV67" s="85"/>
      <c r="HW67" s="85"/>
      <c r="HX67" s="85"/>
      <c r="HY67" s="85"/>
      <c r="HZ67" s="85"/>
      <c r="IA67" s="85"/>
      <c r="IB67" s="85"/>
      <c r="IC67" s="85"/>
      <c r="ID67" s="85"/>
      <c r="IE67" s="85"/>
      <c r="IF67" s="85"/>
      <c r="IG67" s="85"/>
      <c r="IH67" s="85"/>
      <c r="II67" s="85"/>
      <c r="IJ67" s="85"/>
      <c r="IK67" s="85"/>
      <c r="IL67" s="85"/>
      <c r="IM67" s="85"/>
      <c r="IN67" s="85"/>
      <c r="IO67" s="85"/>
      <c r="IP67" s="85"/>
      <c r="IQ67" s="85"/>
      <c r="IR67" s="85"/>
      <c r="IS67" s="85"/>
      <c r="IT67" s="85"/>
      <c r="IU67" s="85"/>
      <c r="IV67" s="85"/>
    </row>
    <row r="68" spans="1:256" ht="12.75">
      <c r="A68" s="62" t="s">
        <v>49</v>
      </c>
      <c r="B68" s="62" t="s">
        <v>50</v>
      </c>
      <c r="C68" s="62" t="s">
        <v>47</v>
      </c>
      <c r="D68" s="62" t="s">
        <v>20</v>
      </c>
      <c r="E68" s="62" t="s">
        <v>70</v>
      </c>
      <c r="F68" s="59">
        <v>40369</v>
      </c>
      <c r="G68" s="62"/>
      <c r="H68" s="62" t="s">
        <v>52</v>
      </c>
      <c r="I68" s="62"/>
      <c r="J68" s="62"/>
      <c r="K68" s="62" t="s">
        <v>53</v>
      </c>
      <c r="L68" s="62"/>
      <c r="M68" s="62"/>
      <c r="N68" s="62"/>
      <c r="O68" s="62"/>
      <c r="P68" s="62"/>
      <c r="Q68" s="62"/>
      <c r="R68" s="62"/>
      <c r="S68" s="62">
        <v>2.42</v>
      </c>
      <c r="T68" s="62">
        <v>49.5</v>
      </c>
      <c r="U68" s="62">
        <v>29</v>
      </c>
      <c r="V68" s="62">
        <v>21.5</v>
      </c>
      <c r="W68" s="10">
        <v>5.8</v>
      </c>
      <c r="X68" s="10">
        <v>7.8</v>
      </c>
      <c r="Y68" s="10">
        <v>0.5</v>
      </c>
      <c r="Z68" s="27">
        <v>117.553238539328</v>
      </c>
      <c r="AA68" s="27">
        <v>39.5840441475139</v>
      </c>
      <c r="AB68" s="27">
        <v>15.122142896297</v>
      </c>
      <c r="AC68" s="62">
        <v>40</v>
      </c>
      <c r="AD68" s="62" t="s">
        <v>58</v>
      </c>
      <c r="AE68" s="62">
        <v>116</v>
      </c>
      <c r="AF68" s="62" t="s">
        <v>48</v>
      </c>
      <c r="AG68" s="62">
        <v>180</v>
      </c>
      <c r="AH68" s="62">
        <v>5</v>
      </c>
      <c r="AI68" s="62" t="s">
        <v>43</v>
      </c>
      <c r="AJ68" s="62">
        <v>3960</v>
      </c>
      <c r="AK68" s="62"/>
      <c r="AL68" s="62"/>
      <c r="AM68" s="62">
        <v>17.5</v>
      </c>
      <c r="AN68" s="62">
        <v>0.16275</v>
      </c>
      <c r="AO68" s="10">
        <v>560</v>
      </c>
      <c r="AP68" s="27">
        <v>3568.89222305576</v>
      </c>
      <c r="AQ68" s="27"/>
      <c r="AR68" s="27">
        <f>+AP68/AQ66</f>
        <v>3832.405401164073</v>
      </c>
      <c r="AS68" s="62"/>
      <c r="AT68" s="62">
        <v>10.8</v>
      </c>
      <c r="AU68" s="62" t="s">
        <v>7</v>
      </c>
      <c r="AV68" s="62"/>
      <c r="AW68" s="62"/>
      <c r="AX68" s="62"/>
      <c r="AY68" s="62">
        <v>2</v>
      </c>
      <c r="AZ68" s="62">
        <v>0</v>
      </c>
      <c r="BA68" s="62">
        <v>99</v>
      </c>
      <c r="BB68" s="62">
        <v>78</v>
      </c>
      <c r="BC68" s="62">
        <v>42</v>
      </c>
      <c r="BD68" s="62"/>
      <c r="BE68" s="62"/>
      <c r="BF68" s="62"/>
      <c r="BG68" s="62"/>
      <c r="BH68" s="22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5"/>
      <c r="FL68" s="85"/>
      <c r="FM68" s="85"/>
      <c r="FN68" s="85"/>
      <c r="FO68" s="85"/>
      <c r="FP68" s="85"/>
      <c r="FQ68" s="85"/>
      <c r="FR68" s="85"/>
      <c r="FS68" s="85"/>
      <c r="FT68" s="85"/>
      <c r="FU68" s="85"/>
      <c r="FV68" s="85"/>
      <c r="FW68" s="85"/>
      <c r="FX68" s="85"/>
      <c r="FY68" s="85"/>
      <c r="FZ68" s="85"/>
      <c r="GA68" s="85"/>
      <c r="GB68" s="85"/>
      <c r="GC68" s="85"/>
      <c r="GD68" s="85"/>
      <c r="GE68" s="85"/>
      <c r="GF68" s="85"/>
      <c r="GG68" s="85"/>
      <c r="GH68" s="85"/>
      <c r="GI68" s="85"/>
      <c r="GJ68" s="85"/>
      <c r="GK68" s="85"/>
      <c r="GL68" s="85"/>
      <c r="GM68" s="85"/>
      <c r="GN68" s="85"/>
      <c r="GO68" s="85"/>
      <c r="GP68" s="85"/>
      <c r="GQ68" s="85"/>
      <c r="GR68" s="85"/>
      <c r="GS68" s="85"/>
      <c r="GT68" s="85"/>
      <c r="GU68" s="85"/>
      <c r="GV68" s="85"/>
      <c r="GW68" s="85"/>
      <c r="GX68" s="85"/>
      <c r="GY68" s="85"/>
      <c r="GZ68" s="85"/>
      <c r="HA68" s="85"/>
      <c r="HB68" s="85"/>
      <c r="HC68" s="85"/>
      <c r="HD68" s="85"/>
      <c r="HE68" s="85"/>
      <c r="HF68" s="85"/>
      <c r="HG68" s="85"/>
      <c r="HH68" s="85"/>
      <c r="HI68" s="85"/>
      <c r="HJ68" s="85"/>
      <c r="HK68" s="85"/>
      <c r="HL68" s="85"/>
      <c r="HM68" s="85"/>
      <c r="HN68" s="85"/>
      <c r="HO68" s="85"/>
      <c r="HP68" s="85"/>
      <c r="HQ68" s="85"/>
      <c r="HR68" s="85"/>
      <c r="HS68" s="85"/>
      <c r="HT68" s="85"/>
      <c r="HU68" s="85"/>
      <c r="HV68" s="85"/>
      <c r="HW68" s="85"/>
      <c r="HX68" s="85"/>
      <c r="HY68" s="85"/>
      <c r="HZ68" s="85"/>
      <c r="IA68" s="85"/>
      <c r="IB68" s="85"/>
      <c r="IC68" s="85"/>
      <c r="ID68" s="85"/>
      <c r="IE68" s="85"/>
      <c r="IF68" s="85"/>
      <c r="IG68" s="85"/>
      <c r="IH68" s="85"/>
      <c r="II68" s="85"/>
      <c r="IJ68" s="85"/>
      <c r="IK68" s="85"/>
      <c r="IL68" s="85"/>
      <c r="IM68" s="85"/>
      <c r="IN68" s="85"/>
      <c r="IO68" s="85"/>
      <c r="IP68" s="85"/>
      <c r="IQ68" s="85"/>
      <c r="IR68" s="85"/>
      <c r="IS68" s="85"/>
      <c r="IT68" s="85"/>
      <c r="IU68" s="85"/>
      <c r="IV68" s="85"/>
    </row>
    <row r="69" spans="1:256" ht="12.75">
      <c r="A69" s="62" t="s">
        <v>49</v>
      </c>
      <c r="B69" s="62" t="s">
        <v>50</v>
      </c>
      <c r="C69" s="62" t="s">
        <v>47</v>
      </c>
      <c r="D69" s="62" t="s">
        <v>20</v>
      </c>
      <c r="E69" s="71" t="s">
        <v>71</v>
      </c>
      <c r="F69" s="59">
        <v>40369</v>
      </c>
      <c r="G69" s="62"/>
      <c r="H69" s="62" t="s">
        <v>52</v>
      </c>
      <c r="I69" s="62"/>
      <c r="J69" s="62"/>
      <c r="K69" s="62" t="s">
        <v>53</v>
      </c>
      <c r="L69" s="62"/>
      <c r="M69" s="62"/>
      <c r="N69" s="62"/>
      <c r="O69" s="62"/>
      <c r="P69" s="62"/>
      <c r="Q69" s="62"/>
      <c r="R69" s="62"/>
      <c r="S69" s="62">
        <v>2.42</v>
      </c>
      <c r="T69" s="62">
        <v>49.5</v>
      </c>
      <c r="U69" s="62">
        <v>29</v>
      </c>
      <c r="V69" s="62">
        <v>21.5</v>
      </c>
      <c r="W69" s="10">
        <v>5.8</v>
      </c>
      <c r="X69" s="10">
        <v>7.8</v>
      </c>
      <c r="Y69" s="10">
        <v>0.5</v>
      </c>
      <c r="Z69" s="27">
        <v>117.553238539328</v>
      </c>
      <c r="AA69" s="27">
        <v>39.5840441475139</v>
      </c>
      <c r="AB69" s="27">
        <v>15.122142896297</v>
      </c>
      <c r="AC69" s="62">
        <v>40</v>
      </c>
      <c r="AD69" s="62" t="s">
        <v>58</v>
      </c>
      <c r="AE69" s="62">
        <v>116</v>
      </c>
      <c r="AF69" s="62" t="s">
        <v>48</v>
      </c>
      <c r="AG69" s="62">
        <v>180</v>
      </c>
      <c r="AH69" s="62">
        <v>5</v>
      </c>
      <c r="AI69" s="62" t="s">
        <v>43</v>
      </c>
      <c r="AJ69" s="62">
        <v>3960</v>
      </c>
      <c r="AK69" s="62"/>
      <c r="AL69" s="62"/>
      <c r="AM69" s="62">
        <v>17.5</v>
      </c>
      <c r="AN69" s="62">
        <v>0.16275</v>
      </c>
      <c r="AO69" s="10">
        <v>560</v>
      </c>
      <c r="AP69" s="27">
        <v>3560.89022255564</v>
      </c>
      <c r="AQ69" s="27"/>
      <c r="AR69" s="27">
        <f>+AP69/AQ71</f>
        <v>4287.417901245911</v>
      </c>
      <c r="AS69" s="62"/>
      <c r="AT69" s="62">
        <v>11</v>
      </c>
      <c r="AU69" s="62" t="s">
        <v>7</v>
      </c>
      <c r="AV69" s="62"/>
      <c r="AW69" s="62"/>
      <c r="AX69" s="62"/>
      <c r="AY69" s="62">
        <v>2</v>
      </c>
      <c r="AZ69" s="62">
        <v>0</v>
      </c>
      <c r="BA69" s="62">
        <v>99</v>
      </c>
      <c r="BB69" s="62">
        <v>78</v>
      </c>
      <c r="BC69" s="62">
        <v>42</v>
      </c>
      <c r="BD69" s="62"/>
      <c r="BE69" s="62"/>
      <c r="BF69" s="62"/>
      <c r="BG69" s="62"/>
      <c r="BH69" s="22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5"/>
      <c r="FL69" s="85"/>
      <c r="FM69" s="85"/>
      <c r="FN69" s="85"/>
      <c r="FO69" s="85"/>
      <c r="FP69" s="85"/>
      <c r="FQ69" s="85"/>
      <c r="FR69" s="85"/>
      <c r="FS69" s="85"/>
      <c r="FT69" s="85"/>
      <c r="FU69" s="85"/>
      <c r="FV69" s="85"/>
      <c r="FW69" s="85"/>
      <c r="FX69" s="85"/>
      <c r="FY69" s="85"/>
      <c r="FZ69" s="85"/>
      <c r="GA69" s="85"/>
      <c r="GB69" s="85"/>
      <c r="GC69" s="85"/>
      <c r="GD69" s="85"/>
      <c r="GE69" s="85"/>
      <c r="GF69" s="85"/>
      <c r="GG69" s="85"/>
      <c r="GH69" s="85"/>
      <c r="GI69" s="85"/>
      <c r="GJ69" s="85"/>
      <c r="GK69" s="85"/>
      <c r="GL69" s="85"/>
      <c r="GM69" s="85"/>
      <c r="GN69" s="85"/>
      <c r="GO69" s="85"/>
      <c r="GP69" s="85"/>
      <c r="GQ69" s="85"/>
      <c r="GR69" s="85"/>
      <c r="GS69" s="85"/>
      <c r="GT69" s="85"/>
      <c r="GU69" s="85"/>
      <c r="GV69" s="85"/>
      <c r="GW69" s="85"/>
      <c r="GX69" s="85"/>
      <c r="GY69" s="85"/>
      <c r="GZ69" s="85"/>
      <c r="HA69" s="85"/>
      <c r="HB69" s="85"/>
      <c r="HC69" s="85"/>
      <c r="HD69" s="85"/>
      <c r="HE69" s="85"/>
      <c r="HF69" s="85"/>
      <c r="HG69" s="85"/>
      <c r="HH69" s="85"/>
      <c r="HI69" s="85"/>
      <c r="HJ69" s="85"/>
      <c r="HK69" s="85"/>
      <c r="HL69" s="85"/>
      <c r="HM69" s="85"/>
      <c r="HN69" s="85"/>
      <c r="HO69" s="85"/>
      <c r="HP69" s="85"/>
      <c r="HQ69" s="85"/>
      <c r="HR69" s="85"/>
      <c r="HS69" s="85"/>
      <c r="HT69" s="85"/>
      <c r="HU69" s="85"/>
      <c r="HV69" s="85"/>
      <c r="HW69" s="85"/>
      <c r="HX69" s="85"/>
      <c r="HY69" s="85"/>
      <c r="HZ69" s="85"/>
      <c r="IA69" s="85"/>
      <c r="IB69" s="85"/>
      <c r="IC69" s="85"/>
      <c r="ID69" s="85"/>
      <c r="IE69" s="85"/>
      <c r="IF69" s="85"/>
      <c r="IG69" s="85"/>
      <c r="IH69" s="85"/>
      <c r="II69" s="85"/>
      <c r="IJ69" s="85"/>
      <c r="IK69" s="85"/>
      <c r="IL69" s="85"/>
      <c r="IM69" s="85"/>
      <c r="IN69" s="85"/>
      <c r="IO69" s="85"/>
      <c r="IP69" s="85"/>
      <c r="IQ69" s="85"/>
      <c r="IR69" s="85"/>
      <c r="IS69" s="85"/>
      <c r="IT69" s="85"/>
      <c r="IU69" s="85"/>
      <c r="IV69" s="85"/>
    </row>
    <row r="70" spans="1:256" ht="12.75">
      <c r="A70" s="62" t="s">
        <v>49</v>
      </c>
      <c r="B70" s="62" t="s">
        <v>50</v>
      </c>
      <c r="C70" s="62" t="s">
        <v>47</v>
      </c>
      <c r="D70" s="62" t="s">
        <v>20</v>
      </c>
      <c r="E70" s="62" t="s">
        <v>105</v>
      </c>
      <c r="F70" s="59">
        <v>40369</v>
      </c>
      <c r="G70" s="62"/>
      <c r="H70" s="62" t="s">
        <v>52</v>
      </c>
      <c r="I70" s="62"/>
      <c r="J70" s="62"/>
      <c r="K70" s="62" t="s">
        <v>53</v>
      </c>
      <c r="L70" s="62"/>
      <c r="M70" s="62"/>
      <c r="N70" s="62"/>
      <c r="O70" s="62"/>
      <c r="P70" s="62"/>
      <c r="Q70" s="62"/>
      <c r="R70" s="62"/>
      <c r="S70" s="62">
        <v>2.42</v>
      </c>
      <c r="T70" s="62">
        <v>49.5</v>
      </c>
      <c r="U70" s="62">
        <v>29</v>
      </c>
      <c r="V70" s="62">
        <v>21.5</v>
      </c>
      <c r="W70" s="10">
        <v>5.8</v>
      </c>
      <c r="X70" s="10">
        <v>7.8</v>
      </c>
      <c r="Y70" s="10">
        <v>0.5</v>
      </c>
      <c r="Z70" s="27">
        <v>117.553238539328</v>
      </c>
      <c r="AA70" s="27">
        <v>39.5840441475139</v>
      </c>
      <c r="AB70" s="27">
        <v>15.122142896297</v>
      </c>
      <c r="AC70" s="62">
        <v>40</v>
      </c>
      <c r="AD70" s="62" t="s">
        <v>58</v>
      </c>
      <c r="AE70" s="62">
        <v>116</v>
      </c>
      <c r="AF70" s="62" t="s">
        <v>48</v>
      </c>
      <c r="AG70" s="62">
        <v>180</v>
      </c>
      <c r="AH70" s="62">
        <v>5</v>
      </c>
      <c r="AI70" s="62" t="s">
        <v>43</v>
      </c>
      <c r="AJ70" s="62">
        <v>3960</v>
      </c>
      <c r="AK70" s="62"/>
      <c r="AL70" s="62"/>
      <c r="AM70" s="62">
        <v>17.5</v>
      </c>
      <c r="AN70" s="62">
        <v>0.16275</v>
      </c>
      <c r="AO70" s="10">
        <v>620</v>
      </c>
      <c r="AP70" s="27">
        <v>3995.57032115172</v>
      </c>
      <c r="AQ70" s="27"/>
      <c r="AR70" s="27">
        <f>+AP70/AQ71</f>
        <v>4810.785688388372</v>
      </c>
      <c r="AS70" s="62"/>
      <c r="AT70" s="62">
        <v>9.8</v>
      </c>
      <c r="AU70" s="62" t="s">
        <v>7</v>
      </c>
      <c r="AV70" s="62"/>
      <c r="AW70" s="62"/>
      <c r="AX70" s="62"/>
      <c r="AY70" s="62">
        <v>2</v>
      </c>
      <c r="AZ70" s="62">
        <v>0</v>
      </c>
      <c r="BA70" s="62">
        <v>99</v>
      </c>
      <c r="BB70" s="62">
        <v>78</v>
      </c>
      <c r="BC70" s="62">
        <v>42</v>
      </c>
      <c r="BD70" s="62"/>
      <c r="BE70" s="62"/>
      <c r="BF70" s="62"/>
      <c r="BG70" s="62"/>
      <c r="BH70" s="22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5"/>
      <c r="FL70" s="85"/>
      <c r="FM70" s="85"/>
      <c r="FN70" s="85"/>
      <c r="FO70" s="85"/>
      <c r="FP70" s="85"/>
      <c r="FQ70" s="85"/>
      <c r="FR70" s="85"/>
      <c r="FS70" s="85"/>
      <c r="FT70" s="85"/>
      <c r="FU70" s="85"/>
      <c r="FV70" s="85"/>
      <c r="FW70" s="85"/>
      <c r="FX70" s="85"/>
      <c r="FY70" s="85"/>
      <c r="FZ70" s="85"/>
      <c r="GA70" s="85"/>
      <c r="GB70" s="85"/>
      <c r="GC70" s="85"/>
      <c r="GD70" s="85"/>
      <c r="GE70" s="85"/>
      <c r="GF70" s="85"/>
      <c r="GG70" s="85"/>
      <c r="GH70" s="85"/>
      <c r="GI70" s="85"/>
      <c r="GJ70" s="85"/>
      <c r="GK70" s="85"/>
      <c r="GL70" s="85"/>
      <c r="GM70" s="85"/>
      <c r="GN70" s="85"/>
      <c r="GO70" s="85"/>
      <c r="GP70" s="85"/>
      <c r="GQ70" s="85"/>
      <c r="GR70" s="85"/>
      <c r="GS70" s="85"/>
      <c r="GT70" s="85"/>
      <c r="GU70" s="85"/>
      <c r="GV70" s="85"/>
      <c r="GW70" s="85"/>
      <c r="GX70" s="85"/>
      <c r="GY70" s="85"/>
      <c r="GZ70" s="85"/>
      <c r="HA70" s="85"/>
      <c r="HB70" s="85"/>
      <c r="HC70" s="85"/>
      <c r="HD70" s="85"/>
      <c r="HE70" s="85"/>
      <c r="HF70" s="85"/>
      <c r="HG70" s="85"/>
      <c r="HH70" s="85"/>
      <c r="HI70" s="85"/>
      <c r="HJ70" s="85"/>
      <c r="HK70" s="85"/>
      <c r="HL70" s="85"/>
      <c r="HM70" s="85"/>
      <c r="HN70" s="85"/>
      <c r="HO70" s="85"/>
      <c r="HP70" s="85"/>
      <c r="HQ70" s="85"/>
      <c r="HR70" s="85"/>
      <c r="HS70" s="85"/>
      <c r="HT70" s="85"/>
      <c r="HU70" s="85"/>
      <c r="HV70" s="85"/>
      <c r="HW70" s="85"/>
      <c r="HX70" s="85"/>
      <c r="HY70" s="85"/>
      <c r="HZ70" s="85"/>
      <c r="IA70" s="85"/>
      <c r="IB70" s="85"/>
      <c r="IC70" s="85"/>
      <c r="ID70" s="85"/>
      <c r="IE70" s="85"/>
      <c r="IF70" s="85"/>
      <c r="IG70" s="85"/>
      <c r="IH70" s="85"/>
      <c r="II70" s="85"/>
      <c r="IJ70" s="85"/>
      <c r="IK70" s="85"/>
      <c r="IL70" s="85"/>
      <c r="IM70" s="85"/>
      <c r="IN70" s="85"/>
      <c r="IO70" s="85"/>
      <c r="IP70" s="85"/>
      <c r="IQ70" s="85"/>
      <c r="IR70" s="85"/>
      <c r="IS70" s="85"/>
      <c r="IT70" s="85"/>
      <c r="IU70" s="85"/>
      <c r="IV70" s="85"/>
    </row>
    <row r="71" spans="1:256" ht="13.5">
      <c r="A71" s="82" t="s">
        <v>49</v>
      </c>
      <c r="B71" s="82" t="s">
        <v>50</v>
      </c>
      <c r="C71" s="82" t="s">
        <v>47</v>
      </c>
      <c r="D71" s="82" t="s">
        <v>20</v>
      </c>
      <c r="E71" s="82" t="s">
        <v>21</v>
      </c>
      <c r="F71" s="4">
        <v>40369</v>
      </c>
      <c r="G71" s="82"/>
      <c r="H71" s="82" t="s">
        <v>52</v>
      </c>
      <c r="I71" s="82"/>
      <c r="J71" s="82"/>
      <c r="K71" s="82" t="s">
        <v>53</v>
      </c>
      <c r="L71" s="82"/>
      <c r="M71" s="82"/>
      <c r="N71" s="82"/>
      <c r="O71" s="82"/>
      <c r="P71" s="82"/>
      <c r="Q71" s="82"/>
      <c r="R71" s="82"/>
      <c r="S71" s="82">
        <v>2.42</v>
      </c>
      <c r="T71" s="82">
        <v>49.5</v>
      </c>
      <c r="U71" s="82">
        <v>29</v>
      </c>
      <c r="V71" s="82">
        <v>21.5</v>
      </c>
      <c r="W71" s="48">
        <v>5.8</v>
      </c>
      <c r="X71" s="48">
        <v>7.8</v>
      </c>
      <c r="Y71" s="48">
        <v>0.5</v>
      </c>
      <c r="Z71" s="70">
        <v>117.553238539328</v>
      </c>
      <c r="AA71" s="70">
        <v>39.5840441475139</v>
      </c>
      <c r="AB71" s="70">
        <v>15.122142896297</v>
      </c>
      <c r="AC71" s="82">
        <v>40</v>
      </c>
      <c r="AD71" s="82" t="s">
        <v>58</v>
      </c>
      <c r="AE71" s="82">
        <v>116</v>
      </c>
      <c r="AF71" s="82" t="s">
        <v>48</v>
      </c>
      <c r="AG71" s="82">
        <v>180</v>
      </c>
      <c r="AH71" s="82">
        <v>5</v>
      </c>
      <c r="AI71" s="82" t="s">
        <v>43</v>
      </c>
      <c r="AJ71" s="82">
        <v>3960</v>
      </c>
      <c r="AK71" s="82"/>
      <c r="AL71" s="82"/>
      <c r="AM71" s="82">
        <v>17.5</v>
      </c>
      <c r="AN71" s="82">
        <v>0.16275</v>
      </c>
      <c r="AO71" s="48">
        <v>480</v>
      </c>
      <c r="AP71" s="70">
        <v>3079.62704961955</v>
      </c>
      <c r="AQ71" s="95">
        <f>+AP71/AVERAGE($AP$56,$AP$61,$AP$66,$AP$71)</f>
        <v>0.8305442353825261</v>
      </c>
      <c r="AR71" s="70">
        <f>+AP71/AQ71</f>
        <v>3707.962704961955</v>
      </c>
      <c r="AS71" s="82"/>
      <c r="AT71" s="82">
        <v>10.2</v>
      </c>
      <c r="AU71" s="82" t="s">
        <v>7</v>
      </c>
      <c r="AV71" s="82"/>
      <c r="AW71" s="82"/>
      <c r="AX71" s="82"/>
      <c r="AY71" s="82">
        <v>2</v>
      </c>
      <c r="AZ71" s="82">
        <v>0</v>
      </c>
      <c r="BA71" s="82">
        <v>99</v>
      </c>
      <c r="BB71" s="82">
        <v>78</v>
      </c>
      <c r="BC71" s="82">
        <v>42</v>
      </c>
      <c r="BD71" s="82"/>
      <c r="BE71" s="82"/>
      <c r="BF71" s="82"/>
      <c r="BG71" s="82"/>
      <c r="BH71" s="42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5"/>
      <c r="FL71" s="85"/>
      <c r="FM71" s="85"/>
      <c r="FN71" s="85"/>
      <c r="FO71" s="85"/>
      <c r="FP71" s="85"/>
      <c r="FQ71" s="85"/>
      <c r="FR71" s="85"/>
      <c r="FS71" s="85"/>
      <c r="FT71" s="85"/>
      <c r="FU71" s="85"/>
      <c r="FV71" s="85"/>
      <c r="FW71" s="85"/>
      <c r="FX71" s="85"/>
      <c r="FY71" s="85"/>
      <c r="FZ71" s="85"/>
      <c r="GA71" s="85"/>
      <c r="GB71" s="85"/>
      <c r="GC71" s="85"/>
      <c r="GD71" s="85"/>
      <c r="GE71" s="85"/>
      <c r="GF71" s="85"/>
      <c r="GG71" s="85"/>
      <c r="GH71" s="85"/>
      <c r="GI71" s="85"/>
      <c r="GJ71" s="85"/>
      <c r="GK71" s="85"/>
      <c r="GL71" s="85"/>
      <c r="GM71" s="85"/>
      <c r="GN71" s="85"/>
      <c r="GO71" s="85"/>
      <c r="GP71" s="85"/>
      <c r="GQ71" s="85"/>
      <c r="GR71" s="85"/>
      <c r="GS71" s="85"/>
      <c r="GT71" s="85"/>
      <c r="GU71" s="85"/>
      <c r="GV71" s="85"/>
      <c r="GW71" s="85"/>
      <c r="GX71" s="85"/>
      <c r="GY71" s="85"/>
      <c r="GZ71" s="85"/>
      <c r="HA71" s="85"/>
      <c r="HB71" s="85"/>
      <c r="HC71" s="85"/>
      <c r="HD71" s="85"/>
      <c r="HE71" s="85"/>
      <c r="HF71" s="85"/>
      <c r="HG71" s="85"/>
      <c r="HH71" s="85"/>
      <c r="HI71" s="85"/>
      <c r="HJ71" s="85"/>
      <c r="HK71" s="85"/>
      <c r="HL71" s="85"/>
      <c r="HM71" s="85"/>
      <c r="HN71" s="85"/>
      <c r="HO71" s="85"/>
      <c r="HP71" s="85"/>
      <c r="HQ71" s="85"/>
      <c r="HR71" s="85"/>
      <c r="HS71" s="85"/>
      <c r="HT71" s="85"/>
      <c r="HU71" s="85"/>
      <c r="HV71" s="85"/>
      <c r="HW71" s="85"/>
      <c r="HX71" s="85"/>
      <c r="HY71" s="85"/>
      <c r="HZ71" s="85"/>
      <c r="IA71" s="85"/>
      <c r="IB71" s="85"/>
      <c r="IC71" s="85"/>
      <c r="ID71" s="85"/>
      <c r="IE71" s="85"/>
      <c r="IF71" s="85"/>
      <c r="IG71" s="85"/>
      <c r="IH71" s="85"/>
      <c r="II71" s="85"/>
      <c r="IJ71" s="85"/>
      <c r="IK71" s="85"/>
      <c r="IL71" s="85"/>
      <c r="IM71" s="85"/>
      <c r="IN71" s="85"/>
      <c r="IO71" s="85"/>
      <c r="IP71" s="85"/>
      <c r="IQ71" s="85"/>
      <c r="IR71" s="85"/>
      <c r="IS71" s="85"/>
      <c r="IT71" s="85"/>
      <c r="IU71" s="85"/>
      <c r="IV71" s="85"/>
    </row>
    <row r="73" spans="1:60" ht="1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19"/>
      <c r="AE73" s="68" t="s">
        <v>121</v>
      </c>
      <c r="AF73" s="68"/>
      <c r="AG73" s="68"/>
      <c r="AH73" s="68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</row>
    <row r="74" spans="1:60" ht="1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19"/>
      <c r="AE74" s="60" t="s">
        <v>19</v>
      </c>
      <c r="AF74" s="60" t="s">
        <v>46</v>
      </c>
      <c r="AG74" s="60" t="s">
        <v>34</v>
      </c>
      <c r="AH74" s="60" t="s">
        <v>47</v>
      </c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</row>
    <row r="75" spans="1:60" ht="1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74" t="s">
        <v>68</v>
      </c>
      <c r="AE75" s="74">
        <f>+AE45*0.52</f>
        <v>52</v>
      </c>
      <c r="AF75" s="74">
        <f>80*0.46</f>
        <v>36.800000000000004</v>
      </c>
      <c r="AG75" s="74">
        <f>120*0.52</f>
        <v>62.400000000000006</v>
      </c>
      <c r="AH75" s="74">
        <f>116*0.45</f>
        <v>52.2</v>
      </c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</row>
    <row r="76" spans="1:60" ht="1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74" t="s">
        <v>113</v>
      </c>
      <c r="AE76" s="74">
        <f>120*0.46+100*0.11</f>
        <v>66.2</v>
      </c>
      <c r="AF76" s="74">
        <f>120*0.46+80*0.18</f>
        <v>69.6</v>
      </c>
      <c r="AG76" s="74">
        <f>180*0.46+120*0.11</f>
        <v>96</v>
      </c>
      <c r="AH76" s="74">
        <f>180*0.46+116*0.45</f>
        <v>135</v>
      </c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</row>
  </sheetData>
  <sheetProtection/>
  <autoFilter ref="A3:BK71"/>
  <mergeCells count="12">
    <mergeCell ref="AE73:AH73"/>
    <mergeCell ref="AD2:AE2"/>
    <mergeCell ref="AF2:AG2"/>
    <mergeCell ref="AI2:AJ2"/>
    <mergeCell ref="AV2:BG2"/>
    <mergeCell ref="I1:K2"/>
    <mergeCell ref="L1:N2"/>
    <mergeCell ref="O1:R2"/>
    <mergeCell ref="S1:AC2"/>
    <mergeCell ref="AD1:AG1"/>
    <mergeCell ref="AH1:AJ1"/>
    <mergeCell ref="BH1:BH3"/>
  </mergeCells>
  <printOptions/>
  <pageMargins left="1" right="1" top="0.5736111111111111" bottom="0.5736111111111111" header="0" footer="0"/>
  <pageSetup cellComments="asDisplayed" horizontalDpi="600" verticalDpi="600" orientation="portrait" paperSize="9"/>
  <headerFooter alignWithMargins="0">
    <oddHeader>&amp;L&amp;C&amp;R</oddHeader>
    <oddFooter>&amp;L&amp;C&amp;R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403"/>
  <sheetViews>
    <sheetView zoomScaleSheetLayoutView="1" workbookViewId="0" topLeftCell="A1">
      <pane xSplit="5" ySplit="4" topLeftCell="F5" activePane="bottomRight" state="frozen"/>
      <selection pane="topLeft" activeCell="F5" sqref="F5"/>
      <selection pane="topRight" activeCell="F5" sqref="F5"/>
      <selection pane="bottomLeft" activeCell="F5" sqref="F5"/>
      <selection pane="bottomRight" activeCell="F5" sqref="F5"/>
    </sheetView>
  </sheetViews>
  <sheetFormatPr defaultColWidth="13.7109375" defaultRowHeight="12.75"/>
  <cols>
    <col min="1" max="4" width="14.140625" style="105" customWidth="1"/>
    <col min="5" max="5" width="22.140625" style="105" customWidth="1"/>
    <col min="6" max="7" width="14.140625" style="105" customWidth="1"/>
    <col min="8" max="8" width="14.140625" style="109" customWidth="1"/>
    <col min="9" max="59" width="14.140625" style="105" customWidth="1"/>
    <col min="60" max="60" width="49.00390625" style="105" customWidth="1"/>
    <col min="61" max="256" width="14.140625" style="105" customWidth="1"/>
  </cols>
  <sheetData>
    <row r="1" ht="16.5" customHeight="1"/>
    <row r="2" spans="2:7" ht="16.5" customHeight="1">
      <c r="B2" s="107" t="s">
        <v>181</v>
      </c>
      <c r="F2" s="101"/>
      <c r="G2" s="101"/>
    </row>
    <row r="3" ht="27" customHeight="1"/>
    <row r="4" spans="1:61" ht="12.75" customHeight="1">
      <c r="A4" s="106" t="s">
        <v>0</v>
      </c>
      <c r="B4" s="106" t="s">
        <v>0</v>
      </c>
      <c r="C4" s="106" t="s">
        <v>1</v>
      </c>
      <c r="D4" s="106" t="s">
        <v>2</v>
      </c>
      <c r="E4" s="106" t="s">
        <v>201</v>
      </c>
      <c r="F4" s="106" t="s">
        <v>4</v>
      </c>
      <c r="G4" s="106" t="s">
        <v>202</v>
      </c>
      <c r="H4" s="106" t="s">
        <v>203</v>
      </c>
      <c r="I4" s="106" t="s">
        <v>8</v>
      </c>
      <c r="J4" s="106" t="s">
        <v>204</v>
      </c>
      <c r="K4" s="106" t="s">
        <v>73</v>
      </c>
      <c r="L4" s="106" t="s">
        <v>74</v>
      </c>
      <c r="M4" s="106" t="s">
        <v>205</v>
      </c>
      <c r="N4" s="106" t="s">
        <v>206</v>
      </c>
      <c r="O4" s="106" t="s">
        <v>207</v>
      </c>
      <c r="P4" s="106" t="s">
        <v>208</v>
      </c>
      <c r="Q4" s="106" t="s">
        <v>209</v>
      </c>
      <c r="R4" s="106" t="s">
        <v>210</v>
      </c>
      <c r="S4" s="106" t="s">
        <v>211</v>
      </c>
      <c r="T4" s="106" t="s">
        <v>82</v>
      </c>
      <c r="U4" s="106" t="s">
        <v>83</v>
      </c>
      <c r="V4" s="106" t="s">
        <v>84</v>
      </c>
      <c r="W4" s="106" t="s">
        <v>85</v>
      </c>
      <c r="X4" s="106" t="s">
        <v>81</v>
      </c>
      <c r="Y4" s="106" t="s">
        <v>86</v>
      </c>
      <c r="Z4" s="106" t="s">
        <v>80</v>
      </c>
      <c r="AA4" s="106" t="s">
        <v>87</v>
      </c>
      <c r="AB4" s="106" t="s">
        <v>88</v>
      </c>
      <c r="AC4" s="106" t="s">
        <v>89</v>
      </c>
      <c r="AD4" s="106" t="s">
        <v>90</v>
      </c>
      <c r="AE4" s="106" t="s">
        <v>212</v>
      </c>
      <c r="AF4" s="106" t="s">
        <v>213</v>
      </c>
      <c r="AG4" s="106" t="s">
        <v>214</v>
      </c>
      <c r="AH4" s="106" t="s">
        <v>215</v>
      </c>
      <c r="AI4" s="106" t="s">
        <v>93</v>
      </c>
      <c r="AJ4" s="106" t="s">
        <v>66</v>
      </c>
      <c r="AK4" s="106" t="s">
        <v>216</v>
      </c>
      <c r="AL4" s="106" t="s">
        <v>22</v>
      </c>
      <c r="AM4" s="106" t="s">
        <v>23</v>
      </c>
      <c r="AN4" s="106" t="s">
        <v>24</v>
      </c>
      <c r="AO4" s="106" t="s">
        <v>217</v>
      </c>
      <c r="AP4" s="106" t="s">
        <v>26</v>
      </c>
      <c r="AQ4" s="106" t="s">
        <v>218</v>
      </c>
      <c r="AR4" s="106" t="s">
        <v>219</v>
      </c>
      <c r="AS4" s="106" t="s">
        <v>220</v>
      </c>
      <c r="AT4" s="106" t="s">
        <v>221</v>
      </c>
      <c r="AU4" s="106" t="s">
        <v>222</v>
      </c>
      <c r="AV4" s="106" t="s">
        <v>223</v>
      </c>
      <c r="AW4" s="106" t="s">
        <v>224</v>
      </c>
      <c r="AX4" s="106" t="s">
        <v>28</v>
      </c>
      <c r="AY4" s="106" t="s">
        <v>30</v>
      </c>
      <c r="AZ4" s="98" t="s">
        <v>99</v>
      </c>
      <c r="BA4" s="98" t="s">
        <v>100</v>
      </c>
      <c r="BB4" s="98" t="s">
        <v>101</v>
      </c>
      <c r="BC4" s="98" t="s">
        <v>102</v>
      </c>
      <c r="BD4" s="98" t="s">
        <v>103</v>
      </c>
      <c r="BE4" s="98" t="s">
        <v>104</v>
      </c>
      <c r="BF4" s="98" t="s">
        <v>106</v>
      </c>
      <c r="BG4" s="98" t="s">
        <v>107</v>
      </c>
      <c r="BH4" s="98" t="s">
        <v>108</v>
      </c>
      <c r="BI4" s="106" t="s">
        <v>40</v>
      </c>
    </row>
    <row r="5" spans="1:61" ht="12.75" customHeight="1">
      <c r="A5" s="105">
        <v>1</v>
      </c>
      <c r="B5" s="113" t="s">
        <v>31</v>
      </c>
      <c r="C5" s="113" t="s">
        <v>162</v>
      </c>
      <c r="D5" s="113" t="s">
        <v>163</v>
      </c>
      <c r="E5" s="113" t="s">
        <v>165</v>
      </c>
      <c r="F5" s="113" t="s">
        <v>166</v>
      </c>
      <c r="G5" s="113" t="s">
        <v>145</v>
      </c>
      <c r="H5" s="114">
        <v>39975</v>
      </c>
      <c r="I5" s="113" t="s">
        <v>159</v>
      </c>
      <c r="J5" s="113" t="s">
        <v>127</v>
      </c>
      <c r="K5" s="113"/>
      <c r="L5" s="113"/>
      <c r="M5" s="113">
        <v>350</v>
      </c>
      <c r="N5" s="81">
        <v>350</v>
      </c>
      <c r="O5" s="81">
        <v>350</v>
      </c>
      <c r="P5" s="113"/>
      <c r="Q5" s="113"/>
      <c r="R5" s="113"/>
      <c r="S5" s="113"/>
      <c r="T5" s="120">
        <v>2.13776</v>
      </c>
      <c r="U5" s="113">
        <v>77</v>
      </c>
      <c r="V5" s="113">
        <v>14</v>
      </c>
      <c r="W5" s="113">
        <v>9</v>
      </c>
      <c r="X5" s="113">
        <v>5.9</v>
      </c>
      <c r="Y5" s="81">
        <v>49.2</v>
      </c>
      <c r="Z5" s="113">
        <v>0.2</v>
      </c>
      <c r="AA5" s="104">
        <v>39.6421270547784</v>
      </c>
      <c r="AB5" s="104">
        <v>18.4556812980609</v>
      </c>
      <c r="AC5" s="104">
        <v>13.10215732094</v>
      </c>
      <c r="AD5" s="113"/>
      <c r="AE5" s="113" t="s">
        <v>41</v>
      </c>
      <c r="AF5" s="113">
        <v>110</v>
      </c>
      <c r="AG5" s="113" t="s">
        <v>42</v>
      </c>
      <c r="AH5" s="113">
        <v>160</v>
      </c>
      <c r="AI5" s="113">
        <v>15</v>
      </c>
      <c r="AJ5" s="113" t="s">
        <v>43</v>
      </c>
      <c r="AK5" s="113">
        <v>2500</v>
      </c>
      <c r="AL5" s="113"/>
      <c r="AM5" s="120"/>
      <c r="AN5" s="113">
        <v>21</v>
      </c>
      <c r="AO5" s="117">
        <v>0.054999</v>
      </c>
      <c r="AP5" s="113"/>
      <c r="AQ5" s="104">
        <v>1818.21487663412</v>
      </c>
      <c r="AR5" s="113"/>
      <c r="AS5" s="104">
        <v>1818.21487663412</v>
      </c>
      <c r="AT5" s="120">
        <f>AS5/AS6</f>
        <v>1.5740740740740728</v>
      </c>
      <c r="AU5" s="104"/>
      <c r="AV5" s="104">
        <f>AT5*$AU$25</f>
        <v>2077.9598590104233</v>
      </c>
      <c r="AW5" s="104">
        <f>AVERAGE(AV5:AV25)</f>
        <v>1695.5162944830286</v>
      </c>
      <c r="AX5" s="113"/>
      <c r="AY5" s="113" t="s">
        <v>15</v>
      </c>
      <c r="AZ5" s="113">
        <v>52</v>
      </c>
      <c r="BA5" s="113">
        <v>34</v>
      </c>
      <c r="BB5" s="113">
        <v>16</v>
      </c>
      <c r="BC5" s="113">
        <v>37</v>
      </c>
      <c r="BD5" s="113">
        <v>0</v>
      </c>
      <c r="BE5" s="113">
        <v>133</v>
      </c>
      <c r="BF5" s="113">
        <v>36</v>
      </c>
      <c r="BG5" s="113">
        <v>112</v>
      </c>
      <c r="BH5" s="113">
        <v>92</v>
      </c>
      <c r="BI5" s="113"/>
    </row>
    <row r="6" spans="1:61" ht="12.75" customHeight="1">
      <c r="A6" s="105">
        <v>1</v>
      </c>
      <c r="B6" s="81" t="s">
        <v>31</v>
      </c>
      <c r="C6" s="81" t="s">
        <v>162</v>
      </c>
      <c r="D6" s="81" t="s">
        <v>163</v>
      </c>
      <c r="E6" s="81" t="s">
        <v>165</v>
      </c>
      <c r="F6" s="81" t="s">
        <v>125</v>
      </c>
      <c r="G6" s="81" t="s">
        <v>125</v>
      </c>
      <c r="H6" s="61">
        <v>39975</v>
      </c>
      <c r="I6" s="81" t="s">
        <v>159</v>
      </c>
      <c r="J6" s="81" t="s">
        <v>127</v>
      </c>
      <c r="K6" s="81"/>
      <c r="L6" s="81"/>
      <c r="M6" s="81">
        <v>350</v>
      </c>
      <c r="N6" s="81">
        <v>350</v>
      </c>
      <c r="O6" s="81">
        <v>350</v>
      </c>
      <c r="P6" s="81"/>
      <c r="Q6" s="81"/>
      <c r="R6" s="81"/>
      <c r="S6" s="81"/>
      <c r="T6" s="118">
        <v>2.13776</v>
      </c>
      <c r="U6" s="81">
        <v>77</v>
      </c>
      <c r="V6" s="81">
        <v>14</v>
      </c>
      <c r="W6" s="81">
        <v>9</v>
      </c>
      <c r="X6" s="81">
        <v>5.9</v>
      </c>
      <c r="Y6" s="81">
        <v>49.2</v>
      </c>
      <c r="Z6" s="81">
        <v>0.2</v>
      </c>
      <c r="AA6" s="102">
        <v>39.6421270547784</v>
      </c>
      <c r="AB6" s="102">
        <v>18.4556812980609</v>
      </c>
      <c r="AC6" s="102">
        <v>13.10215732094</v>
      </c>
      <c r="AD6" s="81"/>
      <c r="AE6" s="81" t="s">
        <v>41</v>
      </c>
      <c r="AF6" s="81">
        <v>110</v>
      </c>
      <c r="AG6" s="81" t="s">
        <v>42</v>
      </c>
      <c r="AH6" s="81">
        <v>160</v>
      </c>
      <c r="AI6" s="81">
        <v>15</v>
      </c>
      <c r="AJ6" s="81" t="s">
        <v>43</v>
      </c>
      <c r="AK6" s="81">
        <v>2500</v>
      </c>
      <c r="AL6" s="81"/>
      <c r="AM6" s="118"/>
      <c r="AN6" s="81">
        <v>21</v>
      </c>
      <c r="AO6" s="122">
        <v>0.034629</v>
      </c>
      <c r="AP6" s="81"/>
      <c r="AQ6" s="102">
        <v>1155.10121574403</v>
      </c>
      <c r="AR6" s="81"/>
      <c r="AS6" s="102">
        <v>1155.10121574403</v>
      </c>
      <c r="AT6" s="118"/>
      <c r="AU6" s="102"/>
      <c r="AV6" s="102"/>
      <c r="AW6" s="102">
        <f>AW5</f>
        <v>1695.5162944830286</v>
      </c>
      <c r="AX6" s="81"/>
      <c r="AY6" s="81" t="s">
        <v>15</v>
      </c>
      <c r="AZ6" s="81">
        <v>52</v>
      </c>
      <c r="BA6" s="81">
        <v>34</v>
      </c>
      <c r="BB6" s="81">
        <v>16</v>
      </c>
      <c r="BC6" s="81">
        <v>37</v>
      </c>
      <c r="BD6" s="81">
        <v>0</v>
      </c>
      <c r="BE6" s="81">
        <v>133</v>
      </c>
      <c r="BF6" s="81">
        <v>36</v>
      </c>
      <c r="BG6" s="81">
        <v>112</v>
      </c>
      <c r="BH6" s="81">
        <v>92</v>
      </c>
      <c r="BI6" s="81"/>
    </row>
    <row r="7" spans="1:61" ht="12.75" customHeight="1">
      <c r="A7" s="105">
        <v>1</v>
      </c>
      <c r="B7" s="81" t="s">
        <v>31</v>
      </c>
      <c r="C7" s="81" t="s">
        <v>162</v>
      </c>
      <c r="D7" s="81" t="s">
        <v>163</v>
      </c>
      <c r="E7" s="81" t="s">
        <v>165</v>
      </c>
      <c r="F7" s="81" t="s">
        <v>198</v>
      </c>
      <c r="G7" s="81" t="s">
        <v>198</v>
      </c>
      <c r="H7" s="61">
        <v>39975</v>
      </c>
      <c r="I7" s="81" t="s">
        <v>159</v>
      </c>
      <c r="J7" s="81" t="s">
        <v>127</v>
      </c>
      <c r="K7" s="81"/>
      <c r="L7" s="81"/>
      <c r="M7" s="81">
        <v>350</v>
      </c>
      <c r="N7" s="81">
        <v>350</v>
      </c>
      <c r="O7" s="81">
        <v>350</v>
      </c>
      <c r="P7" s="81"/>
      <c r="Q7" s="81"/>
      <c r="R7" s="81"/>
      <c r="S7" s="81"/>
      <c r="T7" s="118">
        <v>2.13776</v>
      </c>
      <c r="U7" s="81">
        <v>77</v>
      </c>
      <c r="V7" s="81">
        <v>14</v>
      </c>
      <c r="W7" s="81">
        <v>9</v>
      </c>
      <c r="X7" s="81">
        <v>5.9</v>
      </c>
      <c r="Y7" s="81">
        <v>49.2</v>
      </c>
      <c r="Z7" s="81">
        <v>0.2</v>
      </c>
      <c r="AA7" s="102">
        <v>39.6421270547784</v>
      </c>
      <c r="AB7" s="102">
        <v>18.4556812980609</v>
      </c>
      <c r="AC7" s="102">
        <v>13.10215732094</v>
      </c>
      <c r="AD7" s="81"/>
      <c r="AE7" s="81" t="s">
        <v>41</v>
      </c>
      <c r="AF7" s="81">
        <v>110</v>
      </c>
      <c r="AG7" s="81" t="s">
        <v>42</v>
      </c>
      <c r="AH7" s="81">
        <v>160</v>
      </c>
      <c r="AI7" s="81">
        <v>15</v>
      </c>
      <c r="AJ7" s="81" t="s">
        <v>43</v>
      </c>
      <c r="AK7" s="81">
        <v>2500</v>
      </c>
      <c r="AL7" s="81"/>
      <c r="AM7" s="118"/>
      <c r="AN7" s="81">
        <v>21</v>
      </c>
      <c r="AO7" s="122">
        <v>0.054999</v>
      </c>
      <c r="AP7" s="81"/>
      <c r="AQ7" s="102">
        <v>727.285950653648</v>
      </c>
      <c r="AR7" s="81"/>
      <c r="AS7" s="102">
        <v>727.285950653648</v>
      </c>
      <c r="AT7" s="118">
        <f>AS7/AS6</f>
        <v>0.6296296296296292</v>
      </c>
      <c r="AU7" s="102"/>
      <c r="AV7" s="102">
        <f>AT7*$AU$25</f>
        <v>831.1839436041695</v>
      </c>
      <c r="AW7" s="102">
        <f>AW6</f>
        <v>1695.5162944830286</v>
      </c>
      <c r="AX7" s="81"/>
      <c r="AY7" s="81" t="s">
        <v>15</v>
      </c>
      <c r="AZ7" s="81">
        <v>52</v>
      </c>
      <c r="BA7" s="81">
        <v>34</v>
      </c>
      <c r="BB7" s="81">
        <v>16</v>
      </c>
      <c r="BC7" s="81">
        <v>37</v>
      </c>
      <c r="BD7" s="81">
        <v>0</v>
      </c>
      <c r="BE7" s="81">
        <v>133</v>
      </c>
      <c r="BF7" s="81">
        <v>36</v>
      </c>
      <c r="BG7" s="81">
        <v>112</v>
      </c>
      <c r="BH7" s="81">
        <v>92</v>
      </c>
      <c r="BI7" s="81"/>
    </row>
    <row r="8" spans="1:61" ht="12.75" customHeight="1">
      <c r="A8" s="105">
        <v>1</v>
      </c>
      <c r="B8" s="81" t="s">
        <v>31</v>
      </c>
      <c r="C8" s="81" t="s">
        <v>162</v>
      </c>
      <c r="D8" s="81" t="s">
        <v>163</v>
      </c>
      <c r="E8" s="81" t="s">
        <v>165</v>
      </c>
      <c r="F8" s="81" t="s">
        <v>180</v>
      </c>
      <c r="G8" s="81" t="s">
        <v>180</v>
      </c>
      <c r="H8" s="61">
        <v>39975</v>
      </c>
      <c r="I8" s="81" t="s">
        <v>159</v>
      </c>
      <c r="J8" s="81" t="s">
        <v>127</v>
      </c>
      <c r="K8" s="81"/>
      <c r="L8" s="81"/>
      <c r="M8" s="81">
        <v>350</v>
      </c>
      <c r="N8" s="81">
        <v>350</v>
      </c>
      <c r="O8" s="81">
        <v>350</v>
      </c>
      <c r="P8" s="81"/>
      <c r="Q8" s="81"/>
      <c r="R8" s="81"/>
      <c r="S8" s="81"/>
      <c r="T8" s="118">
        <v>2.13776</v>
      </c>
      <c r="U8" s="81">
        <v>77</v>
      </c>
      <c r="V8" s="81">
        <v>14</v>
      </c>
      <c r="W8" s="81">
        <v>9</v>
      </c>
      <c r="X8" s="81">
        <v>5.9</v>
      </c>
      <c r="Y8" s="81">
        <v>49.2</v>
      </c>
      <c r="Z8" s="81">
        <v>0.2</v>
      </c>
      <c r="AA8" s="102">
        <v>39.6421270547784</v>
      </c>
      <c r="AB8" s="102">
        <v>18.4556812980609</v>
      </c>
      <c r="AC8" s="102">
        <v>13.10215732094</v>
      </c>
      <c r="AD8" s="81"/>
      <c r="AE8" s="81" t="s">
        <v>41</v>
      </c>
      <c r="AF8" s="81">
        <v>110</v>
      </c>
      <c r="AG8" s="81" t="s">
        <v>42</v>
      </c>
      <c r="AH8" s="81">
        <v>160</v>
      </c>
      <c r="AI8" s="81">
        <v>15</v>
      </c>
      <c r="AJ8" s="81" t="s">
        <v>43</v>
      </c>
      <c r="AK8" s="81">
        <v>2500</v>
      </c>
      <c r="AL8" s="81"/>
      <c r="AM8" s="118"/>
      <c r="AN8" s="81">
        <v>21</v>
      </c>
      <c r="AO8" s="122">
        <v>0.054999</v>
      </c>
      <c r="AP8" s="81"/>
      <c r="AQ8" s="102">
        <v>1090.92892598047</v>
      </c>
      <c r="AR8" s="81"/>
      <c r="AS8" s="102">
        <v>1090.92892598047</v>
      </c>
      <c r="AT8" s="118">
        <f>AS8/AS9</f>
        <v>1.2592592592592566</v>
      </c>
      <c r="AU8" s="102"/>
      <c r="AV8" s="102">
        <f>AT8*$AU$25</f>
        <v>1662.3678872083365</v>
      </c>
      <c r="AW8" s="102">
        <f>AW7</f>
        <v>1695.5162944830286</v>
      </c>
      <c r="AX8" s="81"/>
      <c r="AY8" s="81" t="s">
        <v>15</v>
      </c>
      <c r="AZ8" s="81">
        <v>52</v>
      </c>
      <c r="BA8" s="81">
        <v>34</v>
      </c>
      <c r="BB8" s="81">
        <v>16</v>
      </c>
      <c r="BC8" s="81">
        <v>37</v>
      </c>
      <c r="BD8" s="81">
        <v>0</v>
      </c>
      <c r="BE8" s="81">
        <v>133</v>
      </c>
      <c r="BF8" s="81">
        <v>36</v>
      </c>
      <c r="BG8" s="81">
        <v>112</v>
      </c>
      <c r="BH8" s="81">
        <v>92</v>
      </c>
      <c r="BI8" s="81"/>
    </row>
    <row r="9" spans="1:61" ht="12.75" customHeight="1">
      <c r="A9" s="105">
        <v>1</v>
      </c>
      <c r="B9" s="81" t="s">
        <v>31</v>
      </c>
      <c r="C9" s="81" t="s">
        <v>162</v>
      </c>
      <c r="D9" s="81" t="s">
        <v>163</v>
      </c>
      <c r="E9" s="81" t="s">
        <v>165</v>
      </c>
      <c r="F9" s="81" t="s">
        <v>125</v>
      </c>
      <c r="G9" s="81" t="s">
        <v>125</v>
      </c>
      <c r="H9" s="61">
        <v>39975</v>
      </c>
      <c r="I9" s="81" t="s">
        <v>159</v>
      </c>
      <c r="J9" s="81" t="s">
        <v>127</v>
      </c>
      <c r="K9" s="81"/>
      <c r="L9" s="81"/>
      <c r="M9" s="81">
        <v>350</v>
      </c>
      <c r="N9" s="81">
        <v>350</v>
      </c>
      <c r="O9" s="81">
        <v>350</v>
      </c>
      <c r="P9" s="81"/>
      <c r="Q9" s="81"/>
      <c r="R9" s="81"/>
      <c r="S9" s="81"/>
      <c r="T9" s="118">
        <v>2.13776</v>
      </c>
      <c r="U9" s="81">
        <v>77</v>
      </c>
      <c r="V9" s="81">
        <v>14</v>
      </c>
      <c r="W9" s="81">
        <v>9</v>
      </c>
      <c r="X9" s="81">
        <v>5.9</v>
      </c>
      <c r="Y9" s="81">
        <v>49.2</v>
      </c>
      <c r="Z9" s="81">
        <v>0.2</v>
      </c>
      <c r="AA9" s="102">
        <v>39.6421270547784</v>
      </c>
      <c r="AB9" s="102">
        <v>18.4556812980609</v>
      </c>
      <c r="AC9" s="102">
        <v>13.10215732094</v>
      </c>
      <c r="AD9" s="81"/>
      <c r="AE9" s="81" t="s">
        <v>41</v>
      </c>
      <c r="AF9" s="81">
        <v>110</v>
      </c>
      <c r="AG9" s="81" t="s">
        <v>42</v>
      </c>
      <c r="AH9" s="81">
        <v>160</v>
      </c>
      <c r="AI9" s="81">
        <v>15</v>
      </c>
      <c r="AJ9" s="81" t="s">
        <v>43</v>
      </c>
      <c r="AK9" s="81">
        <v>2500</v>
      </c>
      <c r="AL9" s="81"/>
      <c r="AM9" s="118"/>
      <c r="AN9" s="81">
        <v>21</v>
      </c>
      <c r="AO9" s="122">
        <v>0.034629</v>
      </c>
      <c r="AP9" s="81"/>
      <c r="AQ9" s="102">
        <v>866.325911808022</v>
      </c>
      <c r="AR9" s="81"/>
      <c r="AS9" s="102">
        <v>866.325911808022</v>
      </c>
      <c r="AT9" s="118"/>
      <c r="AU9" s="102"/>
      <c r="AV9" s="102"/>
      <c r="AW9" s="102">
        <f>AW8</f>
        <v>1695.5162944830286</v>
      </c>
      <c r="AX9" s="81"/>
      <c r="AY9" s="81" t="s">
        <v>15</v>
      </c>
      <c r="AZ9" s="81">
        <v>52</v>
      </c>
      <c r="BA9" s="81">
        <v>34</v>
      </c>
      <c r="BB9" s="81">
        <v>16</v>
      </c>
      <c r="BC9" s="81">
        <v>37</v>
      </c>
      <c r="BD9" s="81">
        <v>0</v>
      </c>
      <c r="BE9" s="81">
        <v>133</v>
      </c>
      <c r="BF9" s="81">
        <v>36</v>
      </c>
      <c r="BG9" s="81">
        <v>112</v>
      </c>
      <c r="BH9" s="81">
        <v>92</v>
      </c>
      <c r="BI9" s="81"/>
    </row>
    <row r="10" spans="1:61" ht="12.75" customHeight="1">
      <c r="A10" s="105">
        <v>1</v>
      </c>
      <c r="B10" s="81" t="s">
        <v>31</v>
      </c>
      <c r="C10" s="81" t="s">
        <v>162</v>
      </c>
      <c r="D10" s="81" t="s">
        <v>163</v>
      </c>
      <c r="E10" s="81" t="s">
        <v>165</v>
      </c>
      <c r="F10" s="81" t="s">
        <v>240</v>
      </c>
      <c r="G10" s="81" t="s">
        <v>161</v>
      </c>
      <c r="H10" s="61">
        <v>39975</v>
      </c>
      <c r="I10" s="81" t="s">
        <v>159</v>
      </c>
      <c r="J10" s="81" t="s">
        <v>127</v>
      </c>
      <c r="K10" s="81"/>
      <c r="L10" s="81"/>
      <c r="M10" s="81">
        <v>350</v>
      </c>
      <c r="N10" s="81">
        <v>350</v>
      </c>
      <c r="O10" s="81">
        <v>350</v>
      </c>
      <c r="P10" s="81"/>
      <c r="Q10" s="81"/>
      <c r="R10" s="81"/>
      <c r="S10" s="81"/>
      <c r="T10" s="118">
        <v>2.13776</v>
      </c>
      <c r="U10" s="81">
        <v>77</v>
      </c>
      <c r="V10" s="81">
        <v>14</v>
      </c>
      <c r="W10" s="81">
        <v>9</v>
      </c>
      <c r="X10" s="81">
        <v>5.9</v>
      </c>
      <c r="Y10" s="81">
        <v>49.2</v>
      </c>
      <c r="Z10" s="81">
        <v>0.2</v>
      </c>
      <c r="AA10" s="102">
        <v>39.6421270547784</v>
      </c>
      <c r="AB10" s="102">
        <v>18.4556812980609</v>
      </c>
      <c r="AC10" s="102">
        <v>13.10215732094</v>
      </c>
      <c r="AD10" s="81"/>
      <c r="AE10" s="81" t="s">
        <v>41</v>
      </c>
      <c r="AF10" s="81">
        <v>110</v>
      </c>
      <c r="AG10" s="81" t="s">
        <v>42</v>
      </c>
      <c r="AH10" s="81">
        <v>160</v>
      </c>
      <c r="AI10" s="81">
        <v>15</v>
      </c>
      <c r="AJ10" s="81" t="s">
        <v>43</v>
      </c>
      <c r="AK10" s="81">
        <v>2500</v>
      </c>
      <c r="AL10" s="81"/>
      <c r="AM10" s="118"/>
      <c r="AN10" s="81">
        <v>21</v>
      </c>
      <c r="AO10" s="122">
        <v>0.054999</v>
      </c>
      <c r="AP10" s="81"/>
      <c r="AQ10" s="102">
        <v>909.10743831706</v>
      </c>
      <c r="AR10" s="81"/>
      <c r="AS10" s="102">
        <v>909.10743831706</v>
      </c>
      <c r="AT10" s="118">
        <f>AS10/AS9</f>
        <v>1.0493827160493825</v>
      </c>
      <c r="AU10" s="102"/>
      <c r="AV10" s="102">
        <f>AT10*$AU$25</f>
        <v>1385.3065726736163</v>
      </c>
      <c r="AW10" s="102">
        <f>AW9</f>
        <v>1695.5162944830286</v>
      </c>
      <c r="AX10" s="81"/>
      <c r="AY10" s="81" t="s">
        <v>15</v>
      </c>
      <c r="AZ10" s="81">
        <v>52</v>
      </c>
      <c r="BA10" s="81">
        <v>34</v>
      </c>
      <c r="BB10" s="81">
        <v>16</v>
      </c>
      <c r="BC10" s="81">
        <v>37</v>
      </c>
      <c r="BD10" s="81">
        <v>0</v>
      </c>
      <c r="BE10" s="81">
        <v>133</v>
      </c>
      <c r="BF10" s="81">
        <v>36</v>
      </c>
      <c r="BG10" s="81">
        <v>112</v>
      </c>
      <c r="BH10" s="81">
        <v>92</v>
      </c>
      <c r="BI10" s="81"/>
    </row>
    <row r="11" spans="1:61" ht="12.75" customHeight="1">
      <c r="A11" s="105">
        <v>1</v>
      </c>
      <c r="B11" s="81" t="s">
        <v>31</v>
      </c>
      <c r="C11" s="81" t="s">
        <v>162</v>
      </c>
      <c r="D11" s="81" t="s">
        <v>163</v>
      </c>
      <c r="E11" s="81" t="s">
        <v>165</v>
      </c>
      <c r="F11" s="81" t="s">
        <v>170</v>
      </c>
      <c r="G11" s="81" t="s">
        <v>189</v>
      </c>
      <c r="H11" s="61">
        <v>39975</v>
      </c>
      <c r="I11" s="81" t="s">
        <v>159</v>
      </c>
      <c r="J11" s="81" t="s">
        <v>127</v>
      </c>
      <c r="K11" s="81"/>
      <c r="L11" s="81"/>
      <c r="M11" s="81">
        <v>350</v>
      </c>
      <c r="N11" s="81">
        <v>350</v>
      </c>
      <c r="O11" s="81">
        <v>350</v>
      </c>
      <c r="P11" s="81"/>
      <c r="Q11" s="81"/>
      <c r="R11" s="81"/>
      <c r="S11" s="81"/>
      <c r="T11" s="118">
        <v>2.13776</v>
      </c>
      <c r="U11" s="81">
        <v>77</v>
      </c>
      <c r="V11" s="81">
        <v>14</v>
      </c>
      <c r="W11" s="81">
        <v>9</v>
      </c>
      <c r="X11" s="81">
        <v>5.9</v>
      </c>
      <c r="Y11" s="81">
        <v>49.2</v>
      </c>
      <c r="Z11" s="81">
        <v>0.2</v>
      </c>
      <c r="AA11" s="102">
        <v>39.6421270547784</v>
      </c>
      <c r="AB11" s="102">
        <v>18.4556812980609</v>
      </c>
      <c r="AC11" s="102">
        <v>13.10215732094</v>
      </c>
      <c r="AD11" s="81"/>
      <c r="AE11" s="81" t="s">
        <v>41</v>
      </c>
      <c r="AF11" s="81">
        <v>110</v>
      </c>
      <c r="AG11" s="81" t="s">
        <v>42</v>
      </c>
      <c r="AH11" s="81">
        <v>160</v>
      </c>
      <c r="AI11" s="81">
        <v>15</v>
      </c>
      <c r="AJ11" s="81" t="s">
        <v>43</v>
      </c>
      <c r="AK11" s="81">
        <v>2500</v>
      </c>
      <c r="AL11" s="81"/>
      <c r="AM11" s="118"/>
      <c r="AN11" s="81">
        <v>21</v>
      </c>
      <c r="AO11" s="122">
        <v>0.054999</v>
      </c>
      <c r="AP11" s="81"/>
      <c r="AQ11" s="102">
        <v>909.10743831706</v>
      </c>
      <c r="AR11" s="81"/>
      <c r="AS11" s="102">
        <v>909.10743831706</v>
      </c>
      <c r="AT11" s="118">
        <f>AS11/AS12</f>
        <v>0.6296296296296281</v>
      </c>
      <c r="AU11" s="102"/>
      <c r="AV11" s="102">
        <f>AT11*$AU$25</f>
        <v>831.183943604168</v>
      </c>
      <c r="AW11" s="102">
        <f>AW10</f>
        <v>1695.5162944830286</v>
      </c>
      <c r="AX11" s="81"/>
      <c r="AY11" s="81" t="s">
        <v>15</v>
      </c>
      <c r="AZ11" s="81">
        <v>52</v>
      </c>
      <c r="BA11" s="81">
        <v>34</v>
      </c>
      <c r="BB11" s="81">
        <v>16</v>
      </c>
      <c r="BC11" s="81">
        <v>37</v>
      </c>
      <c r="BD11" s="81">
        <v>0</v>
      </c>
      <c r="BE11" s="81">
        <v>133</v>
      </c>
      <c r="BF11" s="81">
        <v>36</v>
      </c>
      <c r="BG11" s="81">
        <v>112</v>
      </c>
      <c r="BH11" s="81">
        <v>92</v>
      </c>
      <c r="BI11" s="81"/>
    </row>
    <row r="12" spans="1:61" ht="12.75" customHeight="1">
      <c r="A12" s="105">
        <v>1</v>
      </c>
      <c r="B12" s="81" t="s">
        <v>31</v>
      </c>
      <c r="C12" s="81" t="s">
        <v>162</v>
      </c>
      <c r="D12" s="81" t="s">
        <v>163</v>
      </c>
      <c r="E12" s="81" t="s">
        <v>165</v>
      </c>
      <c r="F12" s="81" t="s">
        <v>125</v>
      </c>
      <c r="G12" s="81" t="s">
        <v>125</v>
      </c>
      <c r="H12" s="61">
        <v>39975</v>
      </c>
      <c r="I12" s="81" t="s">
        <v>159</v>
      </c>
      <c r="J12" s="81" t="s">
        <v>127</v>
      </c>
      <c r="K12" s="81"/>
      <c r="L12" s="81"/>
      <c r="M12" s="81">
        <v>350</v>
      </c>
      <c r="N12" s="81">
        <v>350</v>
      </c>
      <c r="O12" s="81">
        <v>350</v>
      </c>
      <c r="P12" s="81"/>
      <c r="Q12" s="81"/>
      <c r="R12" s="81"/>
      <c r="S12" s="81"/>
      <c r="T12" s="118">
        <v>2.13776</v>
      </c>
      <c r="U12" s="81">
        <v>77</v>
      </c>
      <c r="V12" s="81">
        <v>14</v>
      </c>
      <c r="W12" s="81">
        <v>9</v>
      </c>
      <c r="X12" s="81">
        <v>5.9</v>
      </c>
      <c r="Y12" s="81">
        <v>49.2</v>
      </c>
      <c r="Z12" s="81">
        <v>0.2</v>
      </c>
      <c r="AA12" s="102">
        <v>39.6421270547784</v>
      </c>
      <c r="AB12" s="102">
        <v>18.4556812980609</v>
      </c>
      <c r="AC12" s="102">
        <v>13.10215732094</v>
      </c>
      <c r="AD12" s="81"/>
      <c r="AE12" s="81" t="s">
        <v>41</v>
      </c>
      <c r="AF12" s="81">
        <v>110</v>
      </c>
      <c r="AG12" s="81" t="s">
        <v>42</v>
      </c>
      <c r="AH12" s="81">
        <v>160</v>
      </c>
      <c r="AI12" s="81">
        <v>15</v>
      </c>
      <c r="AJ12" s="81" t="s">
        <v>43</v>
      </c>
      <c r="AK12" s="81">
        <v>2500</v>
      </c>
      <c r="AL12" s="81"/>
      <c r="AM12" s="118"/>
      <c r="AN12" s="81">
        <v>21</v>
      </c>
      <c r="AO12" s="122">
        <v>0.034629</v>
      </c>
      <c r="AP12" s="81"/>
      <c r="AQ12" s="102">
        <v>1443.87651968004</v>
      </c>
      <c r="AR12" s="81"/>
      <c r="AS12" s="102">
        <v>1443.87651968004</v>
      </c>
      <c r="AT12" s="118"/>
      <c r="AU12" s="102"/>
      <c r="AV12" s="102"/>
      <c r="AW12" s="102">
        <f>AW11</f>
        <v>1695.5162944830286</v>
      </c>
      <c r="AX12" s="81"/>
      <c r="AY12" s="81" t="s">
        <v>15</v>
      </c>
      <c r="AZ12" s="81">
        <v>52</v>
      </c>
      <c r="BA12" s="81">
        <v>34</v>
      </c>
      <c r="BB12" s="81">
        <v>16</v>
      </c>
      <c r="BC12" s="81">
        <v>37</v>
      </c>
      <c r="BD12" s="81">
        <v>0</v>
      </c>
      <c r="BE12" s="81">
        <v>133</v>
      </c>
      <c r="BF12" s="81">
        <v>36</v>
      </c>
      <c r="BG12" s="81">
        <v>112</v>
      </c>
      <c r="BH12" s="81">
        <v>92</v>
      </c>
      <c r="BI12" s="81"/>
    </row>
    <row r="13" spans="1:61" ht="12.75" customHeight="1">
      <c r="A13" s="105">
        <v>1</v>
      </c>
      <c r="B13" s="81" t="s">
        <v>31</v>
      </c>
      <c r="C13" s="81" t="s">
        <v>162</v>
      </c>
      <c r="D13" s="81" t="s">
        <v>163</v>
      </c>
      <c r="E13" s="81" t="s">
        <v>165</v>
      </c>
      <c r="F13" s="81" t="s">
        <v>242</v>
      </c>
      <c r="G13" s="81" t="s">
        <v>226</v>
      </c>
      <c r="H13" s="61">
        <v>39975</v>
      </c>
      <c r="I13" s="81" t="s">
        <v>159</v>
      </c>
      <c r="J13" s="81" t="s">
        <v>127</v>
      </c>
      <c r="K13" s="81"/>
      <c r="L13" s="81"/>
      <c r="M13" s="81">
        <v>350</v>
      </c>
      <c r="N13" s="81">
        <v>350</v>
      </c>
      <c r="O13" s="81">
        <v>350</v>
      </c>
      <c r="P13" s="81"/>
      <c r="Q13" s="81"/>
      <c r="R13" s="81"/>
      <c r="S13" s="81"/>
      <c r="T13" s="118">
        <v>2.13776</v>
      </c>
      <c r="U13" s="81">
        <v>77</v>
      </c>
      <c r="V13" s="81">
        <v>14</v>
      </c>
      <c r="W13" s="81">
        <v>9</v>
      </c>
      <c r="X13" s="81">
        <v>5.9</v>
      </c>
      <c r="Y13" s="81">
        <v>49.2</v>
      </c>
      <c r="Z13" s="81">
        <v>0.2</v>
      </c>
      <c r="AA13" s="102">
        <v>39.6421270547784</v>
      </c>
      <c r="AB13" s="102">
        <v>18.4556812980609</v>
      </c>
      <c r="AC13" s="102">
        <v>13.10215732094</v>
      </c>
      <c r="AD13" s="81"/>
      <c r="AE13" s="81" t="s">
        <v>41</v>
      </c>
      <c r="AF13" s="81">
        <v>110</v>
      </c>
      <c r="AG13" s="81" t="s">
        <v>42</v>
      </c>
      <c r="AH13" s="81">
        <v>160</v>
      </c>
      <c r="AI13" s="81">
        <v>15</v>
      </c>
      <c r="AJ13" s="81" t="s">
        <v>43</v>
      </c>
      <c r="AK13" s="81">
        <v>2500</v>
      </c>
      <c r="AL13" s="81"/>
      <c r="AM13" s="118"/>
      <c r="AN13" s="81">
        <v>21</v>
      </c>
      <c r="AO13" s="122">
        <v>0.054999</v>
      </c>
      <c r="AP13" s="81"/>
      <c r="AQ13" s="102">
        <v>909.10743831706</v>
      </c>
      <c r="AR13" s="81"/>
      <c r="AS13" s="102">
        <v>909.10743831706</v>
      </c>
      <c r="AT13" s="118">
        <f>AS13/AS12</f>
        <v>0.6296296296296281</v>
      </c>
      <c r="AU13" s="102"/>
      <c r="AV13" s="102">
        <f>AT13*$AU$25</f>
        <v>831.183943604168</v>
      </c>
      <c r="AW13" s="102">
        <f>AW12</f>
        <v>1695.5162944830286</v>
      </c>
      <c r="AX13" s="81"/>
      <c r="AY13" s="81" t="s">
        <v>15</v>
      </c>
      <c r="AZ13" s="81">
        <v>52</v>
      </c>
      <c r="BA13" s="81">
        <v>34</v>
      </c>
      <c r="BB13" s="81">
        <v>16</v>
      </c>
      <c r="BC13" s="81">
        <v>37</v>
      </c>
      <c r="BD13" s="81">
        <v>0</v>
      </c>
      <c r="BE13" s="81">
        <v>133</v>
      </c>
      <c r="BF13" s="81">
        <v>36</v>
      </c>
      <c r="BG13" s="81">
        <v>112</v>
      </c>
      <c r="BH13" s="81">
        <v>92</v>
      </c>
      <c r="BI13" s="81"/>
    </row>
    <row r="14" spans="1:61" ht="12.75" customHeight="1">
      <c r="A14" s="105">
        <v>1</v>
      </c>
      <c r="B14" s="81" t="s">
        <v>31</v>
      </c>
      <c r="C14" s="81" t="s">
        <v>162</v>
      </c>
      <c r="D14" s="81" t="s">
        <v>163</v>
      </c>
      <c r="E14" s="81" t="s">
        <v>165</v>
      </c>
      <c r="F14" s="81" t="s">
        <v>251</v>
      </c>
      <c r="G14" s="81" t="s">
        <v>227</v>
      </c>
      <c r="H14" s="61">
        <v>39975</v>
      </c>
      <c r="I14" s="81" t="s">
        <v>159</v>
      </c>
      <c r="J14" s="81" t="s">
        <v>127</v>
      </c>
      <c r="K14" s="81"/>
      <c r="L14" s="81"/>
      <c r="M14" s="81">
        <v>350</v>
      </c>
      <c r="N14" s="81">
        <v>350</v>
      </c>
      <c r="O14" s="81">
        <v>350</v>
      </c>
      <c r="P14" s="81"/>
      <c r="Q14" s="81"/>
      <c r="R14" s="81"/>
      <c r="S14" s="81"/>
      <c r="T14" s="118">
        <v>2.13776</v>
      </c>
      <c r="U14" s="81">
        <v>77</v>
      </c>
      <c r="V14" s="81">
        <v>14</v>
      </c>
      <c r="W14" s="81">
        <v>9</v>
      </c>
      <c r="X14" s="81">
        <v>5.9</v>
      </c>
      <c r="Y14" s="81">
        <v>49.2</v>
      </c>
      <c r="Z14" s="81">
        <v>0.2</v>
      </c>
      <c r="AA14" s="102">
        <v>39.6421270547784</v>
      </c>
      <c r="AB14" s="102">
        <v>18.4556812980609</v>
      </c>
      <c r="AC14" s="102">
        <v>13.10215732094</v>
      </c>
      <c r="AD14" s="81"/>
      <c r="AE14" s="81" t="s">
        <v>41</v>
      </c>
      <c r="AF14" s="81">
        <v>110</v>
      </c>
      <c r="AG14" s="81" t="s">
        <v>42</v>
      </c>
      <c r="AH14" s="81">
        <v>160</v>
      </c>
      <c r="AI14" s="81">
        <v>15</v>
      </c>
      <c r="AJ14" s="81" t="s">
        <v>43</v>
      </c>
      <c r="AK14" s="81">
        <v>2500</v>
      </c>
      <c r="AL14" s="81"/>
      <c r="AM14" s="118"/>
      <c r="AN14" s="81">
        <v>21</v>
      </c>
      <c r="AO14" s="122">
        <v>0.054999</v>
      </c>
      <c r="AP14" s="81"/>
      <c r="AQ14" s="102">
        <v>1818.21487663412</v>
      </c>
      <c r="AR14" s="81"/>
      <c r="AS14" s="102">
        <v>1818.21487663412</v>
      </c>
      <c r="AT14" s="118">
        <f>AS14/AS15</f>
        <v>1.5740740740740728</v>
      </c>
      <c r="AU14" s="102"/>
      <c r="AV14" s="102">
        <f>AT14*$AU$25</f>
        <v>2077.9598590104233</v>
      </c>
      <c r="AW14" s="102">
        <f>AW13</f>
        <v>1695.5162944830286</v>
      </c>
      <c r="AX14" s="81"/>
      <c r="AY14" s="81" t="s">
        <v>15</v>
      </c>
      <c r="AZ14" s="81">
        <v>52</v>
      </c>
      <c r="BA14" s="81">
        <v>34</v>
      </c>
      <c r="BB14" s="81">
        <v>16</v>
      </c>
      <c r="BC14" s="81">
        <v>37</v>
      </c>
      <c r="BD14" s="81">
        <v>0</v>
      </c>
      <c r="BE14" s="81">
        <v>133</v>
      </c>
      <c r="BF14" s="81">
        <v>36</v>
      </c>
      <c r="BG14" s="81">
        <v>112</v>
      </c>
      <c r="BH14" s="81">
        <v>92</v>
      </c>
      <c r="BI14" s="81"/>
    </row>
    <row r="15" spans="1:61" ht="12.75" customHeight="1">
      <c r="A15" s="105">
        <v>1</v>
      </c>
      <c r="B15" s="81" t="s">
        <v>31</v>
      </c>
      <c r="C15" s="81" t="s">
        <v>162</v>
      </c>
      <c r="D15" s="81" t="s">
        <v>163</v>
      </c>
      <c r="E15" s="81" t="s">
        <v>165</v>
      </c>
      <c r="F15" s="81" t="s">
        <v>125</v>
      </c>
      <c r="G15" s="81" t="s">
        <v>125</v>
      </c>
      <c r="H15" s="61">
        <v>39975</v>
      </c>
      <c r="I15" s="81" t="s">
        <v>159</v>
      </c>
      <c r="J15" s="81" t="s">
        <v>127</v>
      </c>
      <c r="K15" s="81"/>
      <c r="L15" s="81"/>
      <c r="M15" s="81">
        <v>350</v>
      </c>
      <c r="N15" s="81">
        <v>350</v>
      </c>
      <c r="O15" s="81">
        <v>350</v>
      </c>
      <c r="P15" s="81"/>
      <c r="Q15" s="81"/>
      <c r="R15" s="81"/>
      <c r="S15" s="81"/>
      <c r="T15" s="118">
        <v>2.13776</v>
      </c>
      <c r="U15" s="81">
        <v>77</v>
      </c>
      <c r="V15" s="81">
        <v>14</v>
      </c>
      <c r="W15" s="81">
        <v>9</v>
      </c>
      <c r="X15" s="81">
        <v>5.9</v>
      </c>
      <c r="Y15" s="81">
        <v>49.2</v>
      </c>
      <c r="Z15" s="81">
        <v>0.2</v>
      </c>
      <c r="AA15" s="102">
        <v>39.6421270547784</v>
      </c>
      <c r="AB15" s="102">
        <v>18.4556812980609</v>
      </c>
      <c r="AC15" s="102">
        <v>13.10215732094</v>
      </c>
      <c r="AD15" s="81"/>
      <c r="AE15" s="81" t="s">
        <v>41</v>
      </c>
      <c r="AF15" s="81">
        <v>110</v>
      </c>
      <c r="AG15" s="81" t="s">
        <v>42</v>
      </c>
      <c r="AH15" s="81">
        <v>160</v>
      </c>
      <c r="AI15" s="81">
        <v>15</v>
      </c>
      <c r="AJ15" s="81" t="s">
        <v>43</v>
      </c>
      <c r="AK15" s="81">
        <v>2500</v>
      </c>
      <c r="AL15" s="81"/>
      <c r="AM15" s="118"/>
      <c r="AN15" s="81">
        <v>21</v>
      </c>
      <c r="AO15" s="122">
        <v>0.034629</v>
      </c>
      <c r="AP15" s="81"/>
      <c r="AQ15" s="102">
        <v>1155.10121574403</v>
      </c>
      <c r="AR15" s="81"/>
      <c r="AS15" s="102">
        <v>1155.10121574403</v>
      </c>
      <c r="AT15" s="118"/>
      <c r="AU15" s="102"/>
      <c r="AV15" s="102"/>
      <c r="AW15" s="102">
        <f>AW14</f>
        <v>1695.5162944830286</v>
      </c>
      <c r="AX15" s="81"/>
      <c r="AY15" s="81" t="s">
        <v>15</v>
      </c>
      <c r="AZ15" s="81">
        <v>52</v>
      </c>
      <c r="BA15" s="81">
        <v>34</v>
      </c>
      <c r="BB15" s="81">
        <v>16</v>
      </c>
      <c r="BC15" s="81">
        <v>37</v>
      </c>
      <c r="BD15" s="81">
        <v>0</v>
      </c>
      <c r="BE15" s="81">
        <v>133</v>
      </c>
      <c r="BF15" s="81">
        <v>36</v>
      </c>
      <c r="BG15" s="81">
        <v>112</v>
      </c>
      <c r="BH15" s="81">
        <v>92</v>
      </c>
      <c r="BI15" s="81"/>
    </row>
    <row r="16" spans="1:61" ht="12.75" customHeight="1">
      <c r="A16" s="105">
        <v>1</v>
      </c>
      <c r="B16" s="81" t="s">
        <v>31</v>
      </c>
      <c r="C16" s="81" t="s">
        <v>162</v>
      </c>
      <c r="D16" s="81" t="s">
        <v>163</v>
      </c>
      <c r="E16" s="81" t="s">
        <v>165</v>
      </c>
      <c r="F16" s="81">
        <v>3004</v>
      </c>
      <c r="G16" s="81" t="s">
        <v>246</v>
      </c>
      <c r="H16" s="61">
        <v>39975</v>
      </c>
      <c r="I16" s="81" t="s">
        <v>159</v>
      </c>
      <c r="J16" s="81" t="s">
        <v>127</v>
      </c>
      <c r="K16" s="81"/>
      <c r="L16" s="81"/>
      <c r="M16" s="81">
        <v>350</v>
      </c>
      <c r="N16" s="81">
        <v>350</v>
      </c>
      <c r="O16" s="81">
        <v>350</v>
      </c>
      <c r="P16" s="81"/>
      <c r="Q16" s="81"/>
      <c r="R16" s="81"/>
      <c r="S16" s="81"/>
      <c r="T16" s="118">
        <v>2.13776</v>
      </c>
      <c r="U16" s="81">
        <v>77</v>
      </c>
      <c r="V16" s="81">
        <v>14</v>
      </c>
      <c r="W16" s="81">
        <v>9</v>
      </c>
      <c r="X16" s="81">
        <v>5.9</v>
      </c>
      <c r="Y16" s="81">
        <v>49.2</v>
      </c>
      <c r="Z16" s="81">
        <v>0.2</v>
      </c>
      <c r="AA16" s="102">
        <v>39.6421270547784</v>
      </c>
      <c r="AB16" s="102">
        <v>18.4556812980609</v>
      </c>
      <c r="AC16" s="102">
        <v>13.10215732094</v>
      </c>
      <c r="AD16" s="81"/>
      <c r="AE16" s="81" t="s">
        <v>41</v>
      </c>
      <c r="AF16" s="81">
        <v>110</v>
      </c>
      <c r="AG16" s="81" t="s">
        <v>42</v>
      </c>
      <c r="AH16" s="81">
        <v>160</v>
      </c>
      <c r="AI16" s="81">
        <v>15</v>
      </c>
      <c r="AJ16" s="81" t="s">
        <v>43</v>
      </c>
      <c r="AK16" s="81">
        <v>2500</v>
      </c>
      <c r="AL16" s="81"/>
      <c r="AM16" s="81"/>
      <c r="AN16" s="81">
        <v>21</v>
      </c>
      <c r="AO16" s="122">
        <v>0.054999</v>
      </c>
      <c r="AP16" s="81"/>
      <c r="AQ16" s="102">
        <v>1636.39338897071</v>
      </c>
      <c r="AR16" s="81"/>
      <c r="AS16" s="102">
        <v>1636.39338897071</v>
      </c>
      <c r="AT16" s="118">
        <f>AS16/AS15</f>
        <v>1.4166666666666674</v>
      </c>
      <c r="AU16" s="102"/>
      <c r="AV16" s="102">
        <f>AT16*$AU$25</f>
        <v>1870.1638731093835</v>
      </c>
      <c r="AW16" s="102">
        <f>AW15</f>
        <v>1695.5162944830286</v>
      </c>
      <c r="AX16" s="81"/>
      <c r="AY16" s="81" t="s">
        <v>15</v>
      </c>
      <c r="AZ16" s="81">
        <v>52</v>
      </c>
      <c r="BA16" s="81">
        <v>34</v>
      </c>
      <c r="BB16" s="81">
        <v>16</v>
      </c>
      <c r="BC16" s="81">
        <v>37</v>
      </c>
      <c r="BD16" s="81">
        <v>0</v>
      </c>
      <c r="BE16" s="81">
        <v>133</v>
      </c>
      <c r="BF16" s="81">
        <v>36</v>
      </c>
      <c r="BG16" s="81">
        <v>112</v>
      </c>
      <c r="BH16" s="81">
        <v>92</v>
      </c>
      <c r="BI16" s="81"/>
    </row>
    <row r="17" spans="1:61" ht="12.75" customHeight="1">
      <c r="A17" s="105">
        <v>1</v>
      </c>
      <c r="B17" s="81" t="s">
        <v>31</v>
      </c>
      <c r="C17" s="81" t="s">
        <v>162</v>
      </c>
      <c r="D17" s="81" t="s">
        <v>163</v>
      </c>
      <c r="E17" s="81" t="s">
        <v>165</v>
      </c>
      <c r="F17" s="81">
        <v>2004</v>
      </c>
      <c r="G17" s="81" t="s">
        <v>247</v>
      </c>
      <c r="H17" s="61">
        <v>39975</v>
      </c>
      <c r="I17" s="81" t="s">
        <v>159</v>
      </c>
      <c r="J17" s="81" t="s">
        <v>127</v>
      </c>
      <c r="K17" s="81"/>
      <c r="L17" s="81"/>
      <c r="M17" s="81">
        <v>350</v>
      </c>
      <c r="N17" s="81">
        <v>350</v>
      </c>
      <c r="O17" s="81">
        <v>350</v>
      </c>
      <c r="P17" s="81"/>
      <c r="Q17" s="81"/>
      <c r="R17" s="81"/>
      <c r="S17" s="81"/>
      <c r="T17" s="118">
        <v>2.13776</v>
      </c>
      <c r="U17" s="81">
        <v>77</v>
      </c>
      <c r="V17" s="81">
        <v>14</v>
      </c>
      <c r="W17" s="81">
        <v>9</v>
      </c>
      <c r="X17" s="81">
        <v>5.9</v>
      </c>
      <c r="Y17" s="81">
        <v>49.2</v>
      </c>
      <c r="Z17" s="81">
        <v>0.2</v>
      </c>
      <c r="AA17" s="102">
        <v>39.6421270547784</v>
      </c>
      <c r="AB17" s="102">
        <v>18.4556812980609</v>
      </c>
      <c r="AC17" s="102">
        <v>13.10215732094</v>
      </c>
      <c r="AD17" s="81"/>
      <c r="AE17" s="81" t="s">
        <v>41</v>
      </c>
      <c r="AF17" s="81">
        <v>110</v>
      </c>
      <c r="AG17" s="81" t="s">
        <v>42</v>
      </c>
      <c r="AH17" s="81">
        <v>160</v>
      </c>
      <c r="AI17" s="81">
        <v>15</v>
      </c>
      <c r="AJ17" s="81" t="s">
        <v>43</v>
      </c>
      <c r="AK17" s="81">
        <v>2500</v>
      </c>
      <c r="AL17" s="81"/>
      <c r="AM17" s="81"/>
      <c r="AN17" s="81">
        <v>21</v>
      </c>
      <c r="AO17" s="122">
        <v>0.054999</v>
      </c>
      <c r="AP17" s="81"/>
      <c r="AQ17" s="102">
        <v>1272.75041364388</v>
      </c>
      <c r="AR17" s="81"/>
      <c r="AS17" s="102">
        <v>1272.75041364388</v>
      </c>
      <c r="AT17" s="118">
        <f>AS17/AS18</f>
        <v>0.8814814814814765</v>
      </c>
      <c r="AU17" s="102"/>
      <c r="AV17" s="102">
        <f>AT17*$AU$25</f>
        <v>1163.6575210458316</v>
      </c>
      <c r="AW17" s="102">
        <f>AW16</f>
        <v>1695.5162944830286</v>
      </c>
      <c r="AX17" s="81"/>
      <c r="AY17" s="81" t="s">
        <v>15</v>
      </c>
      <c r="AZ17" s="81">
        <v>52</v>
      </c>
      <c r="BA17" s="81">
        <v>34</v>
      </c>
      <c r="BB17" s="81">
        <v>16</v>
      </c>
      <c r="BC17" s="81">
        <v>37</v>
      </c>
      <c r="BD17" s="81">
        <v>0</v>
      </c>
      <c r="BE17" s="81">
        <v>133</v>
      </c>
      <c r="BF17" s="81">
        <v>36</v>
      </c>
      <c r="BG17" s="81">
        <v>112</v>
      </c>
      <c r="BH17" s="81">
        <v>92</v>
      </c>
      <c r="BI17" s="81"/>
    </row>
    <row r="18" spans="1:61" ht="12.75" customHeight="1">
      <c r="A18" s="105">
        <v>1</v>
      </c>
      <c r="B18" s="81" t="s">
        <v>31</v>
      </c>
      <c r="C18" s="81" t="s">
        <v>162</v>
      </c>
      <c r="D18" s="81" t="s">
        <v>163</v>
      </c>
      <c r="E18" s="81" t="s">
        <v>165</v>
      </c>
      <c r="F18" s="81" t="s">
        <v>125</v>
      </c>
      <c r="G18" s="81" t="s">
        <v>125</v>
      </c>
      <c r="H18" s="61">
        <v>39975</v>
      </c>
      <c r="I18" s="81" t="s">
        <v>159</v>
      </c>
      <c r="J18" s="81" t="s">
        <v>127</v>
      </c>
      <c r="K18" s="81"/>
      <c r="L18" s="81"/>
      <c r="M18" s="81">
        <v>350</v>
      </c>
      <c r="N18" s="81">
        <v>350</v>
      </c>
      <c r="O18" s="81">
        <v>350</v>
      </c>
      <c r="P18" s="81"/>
      <c r="Q18" s="81"/>
      <c r="R18" s="81"/>
      <c r="S18" s="81"/>
      <c r="T18" s="118">
        <v>2.13776</v>
      </c>
      <c r="U18" s="81">
        <v>77</v>
      </c>
      <c r="V18" s="81">
        <v>14</v>
      </c>
      <c r="W18" s="81">
        <v>9</v>
      </c>
      <c r="X18" s="81">
        <v>5.9</v>
      </c>
      <c r="Y18" s="81">
        <v>49.2</v>
      </c>
      <c r="Z18" s="81">
        <v>0.2</v>
      </c>
      <c r="AA18" s="102">
        <v>39.6421270547784</v>
      </c>
      <c r="AB18" s="102">
        <v>18.4556812980609</v>
      </c>
      <c r="AC18" s="102">
        <v>13.10215732094</v>
      </c>
      <c r="AD18" s="81"/>
      <c r="AE18" s="81" t="s">
        <v>41</v>
      </c>
      <c r="AF18" s="81">
        <v>110</v>
      </c>
      <c r="AG18" s="81" t="s">
        <v>42</v>
      </c>
      <c r="AH18" s="81">
        <v>160</v>
      </c>
      <c r="AI18" s="81">
        <v>15</v>
      </c>
      <c r="AJ18" s="81" t="s">
        <v>43</v>
      </c>
      <c r="AK18" s="81">
        <v>2500</v>
      </c>
      <c r="AL18" s="81"/>
      <c r="AM18" s="81"/>
      <c r="AN18" s="81">
        <v>21</v>
      </c>
      <c r="AO18" s="122">
        <v>0.034629</v>
      </c>
      <c r="AP18" s="81"/>
      <c r="AQ18" s="102">
        <v>1443.87651968004</v>
      </c>
      <c r="AR18" s="81"/>
      <c r="AS18" s="102">
        <v>1443.87651968004</v>
      </c>
      <c r="AT18" s="118"/>
      <c r="AU18" s="102"/>
      <c r="AV18" s="102"/>
      <c r="AW18" s="102">
        <f>AW17</f>
        <v>1695.5162944830286</v>
      </c>
      <c r="AX18" s="81"/>
      <c r="AY18" s="81" t="s">
        <v>15</v>
      </c>
      <c r="AZ18" s="81">
        <v>52</v>
      </c>
      <c r="BA18" s="81">
        <v>34</v>
      </c>
      <c r="BB18" s="81">
        <v>16</v>
      </c>
      <c r="BC18" s="81">
        <v>37</v>
      </c>
      <c r="BD18" s="81">
        <v>0</v>
      </c>
      <c r="BE18" s="81">
        <v>133</v>
      </c>
      <c r="BF18" s="81">
        <v>36</v>
      </c>
      <c r="BG18" s="81">
        <v>112</v>
      </c>
      <c r="BH18" s="81">
        <v>92</v>
      </c>
      <c r="BI18" s="81"/>
    </row>
    <row r="19" spans="1:61" ht="12.75" customHeight="1">
      <c r="A19" s="105">
        <v>1</v>
      </c>
      <c r="B19" s="81" t="s">
        <v>31</v>
      </c>
      <c r="C19" s="81" t="s">
        <v>162</v>
      </c>
      <c r="D19" s="81" t="s">
        <v>163</v>
      </c>
      <c r="E19" s="81" t="s">
        <v>165</v>
      </c>
      <c r="F19" s="81">
        <v>1005</v>
      </c>
      <c r="G19" s="81" t="s">
        <v>241</v>
      </c>
      <c r="H19" s="61">
        <v>39975</v>
      </c>
      <c r="I19" s="81" t="s">
        <v>159</v>
      </c>
      <c r="J19" s="81" t="s">
        <v>127</v>
      </c>
      <c r="K19" s="81"/>
      <c r="L19" s="81"/>
      <c r="M19" s="81">
        <v>350</v>
      </c>
      <c r="N19" s="81">
        <v>350</v>
      </c>
      <c r="O19" s="81">
        <v>350</v>
      </c>
      <c r="P19" s="81"/>
      <c r="Q19" s="81"/>
      <c r="R19" s="81"/>
      <c r="S19" s="81"/>
      <c r="T19" s="118">
        <v>2.13776</v>
      </c>
      <c r="U19" s="81">
        <v>77</v>
      </c>
      <c r="V19" s="81">
        <v>14</v>
      </c>
      <c r="W19" s="81">
        <v>9</v>
      </c>
      <c r="X19" s="81">
        <v>5.9</v>
      </c>
      <c r="Y19" s="81">
        <v>49.2</v>
      </c>
      <c r="Z19" s="81">
        <v>0.2</v>
      </c>
      <c r="AA19" s="102">
        <v>39.6421270547784</v>
      </c>
      <c r="AB19" s="102">
        <v>18.4556812980609</v>
      </c>
      <c r="AC19" s="102">
        <v>13.10215732094</v>
      </c>
      <c r="AD19" s="81"/>
      <c r="AE19" s="81" t="s">
        <v>41</v>
      </c>
      <c r="AF19" s="81">
        <v>110</v>
      </c>
      <c r="AG19" s="81" t="s">
        <v>42</v>
      </c>
      <c r="AH19" s="81">
        <v>160</v>
      </c>
      <c r="AI19" s="81">
        <v>15</v>
      </c>
      <c r="AJ19" s="81" t="s">
        <v>43</v>
      </c>
      <c r="AK19" s="81">
        <v>2500</v>
      </c>
      <c r="AL19" s="81"/>
      <c r="AM19" s="81"/>
      <c r="AN19" s="81">
        <v>21</v>
      </c>
      <c r="AO19" s="122">
        <v>0.054999</v>
      </c>
      <c r="AP19" s="81"/>
      <c r="AQ19" s="102">
        <v>1090.92892598047</v>
      </c>
      <c r="AR19" s="81"/>
      <c r="AS19" s="102">
        <v>1090.92892598047</v>
      </c>
      <c r="AT19" s="118">
        <f>AS19/AS18</f>
        <v>0.7555555555555523</v>
      </c>
      <c r="AU19" s="102"/>
      <c r="AV19" s="102">
        <f>AT19*$AU$25</f>
        <v>997.4207323249998</v>
      </c>
      <c r="AW19" s="102">
        <f>AW18</f>
        <v>1695.5162944830286</v>
      </c>
      <c r="AX19" s="81"/>
      <c r="AY19" s="81" t="s">
        <v>15</v>
      </c>
      <c r="AZ19" s="81">
        <v>52</v>
      </c>
      <c r="BA19" s="81">
        <v>34</v>
      </c>
      <c r="BB19" s="81">
        <v>16</v>
      </c>
      <c r="BC19" s="81">
        <v>37</v>
      </c>
      <c r="BD19" s="81">
        <v>0</v>
      </c>
      <c r="BE19" s="81">
        <v>133</v>
      </c>
      <c r="BF19" s="81">
        <v>36</v>
      </c>
      <c r="BG19" s="81">
        <v>112</v>
      </c>
      <c r="BH19" s="81">
        <v>92</v>
      </c>
      <c r="BI19" s="81"/>
    </row>
    <row r="20" spans="1:61" ht="12.75" customHeight="1">
      <c r="A20" s="105">
        <v>1</v>
      </c>
      <c r="B20" s="81" t="s">
        <v>31</v>
      </c>
      <c r="C20" s="81" t="s">
        <v>162</v>
      </c>
      <c r="D20" s="81" t="s">
        <v>163</v>
      </c>
      <c r="E20" s="81" t="s">
        <v>165</v>
      </c>
      <c r="F20" s="81" t="s">
        <v>253</v>
      </c>
      <c r="G20" s="81" t="s">
        <v>254</v>
      </c>
      <c r="H20" s="61">
        <v>39975</v>
      </c>
      <c r="I20" s="81" t="s">
        <v>159</v>
      </c>
      <c r="J20" s="81" t="s">
        <v>127</v>
      </c>
      <c r="K20" s="81"/>
      <c r="L20" s="81"/>
      <c r="M20" s="81">
        <v>350</v>
      </c>
      <c r="N20" s="81">
        <v>350</v>
      </c>
      <c r="O20" s="81">
        <v>350</v>
      </c>
      <c r="P20" s="81"/>
      <c r="Q20" s="81"/>
      <c r="R20" s="81"/>
      <c r="S20" s="81"/>
      <c r="T20" s="118">
        <v>2.13776</v>
      </c>
      <c r="U20" s="81">
        <v>77</v>
      </c>
      <c r="V20" s="81">
        <v>14</v>
      </c>
      <c r="W20" s="81">
        <v>9</v>
      </c>
      <c r="X20" s="81">
        <v>5.9</v>
      </c>
      <c r="Y20" s="81">
        <v>49.2</v>
      </c>
      <c r="Z20" s="81">
        <v>0.2</v>
      </c>
      <c r="AA20" s="102">
        <v>39.6421270547784</v>
      </c>
      <c r="AB20" s="102">
        <v>18.4556812980609</v>
      </c>
      <c r="AC20" s="102">
        <v>13.10215732094</v>
      </c>
      <c r="AD20" s="81"/>
      <c r="AE20" s="81" t="s">
        <v>41</v>
      </c>
      <c r="AF20" s="81">
        <v>110</v>
      </c>
      <c r="AG20" s="81" t="s">
        <v>42</v>
      </c>
      <c r="AH20" s="81">
        <v>160</v>
      </c>
      <c r="AI20" s="81">
        <v>15</v>
      </c>
      <c r="AJ20" s="81" t="s">
        <v>43</v>
      </c>
      <c r="AK20" s="81">
        <v>2500</v>
      </c>
      <c r="AL20" s="81"/>
      <c r="AM20" s="81"/>
      <c r="AN20" s="81">
        <v>21</v>
      </c>
      <c r="AO20" s="122">
        <v>0.054999</v>
      </c>
      <c r="AP20" s="81"/>
      <c r="AQ20" s="102">
        <v>1636.39338897071</v>
      </c>
      <c r="AR20" s="81"/>
      <c r="AS20" s="102">
        <v>1636.39338897071</v>
      </c>
      <c r="AT20" s="118">
        <f>AS20/AS21</f>
        <v>0.7083333333333337</v>
      </c>
      <c r="AU20" s="102"/>
      <c r="AV20" s="102">
        <f>AT20*$AU$25</f>
        <v>935.0819365546918</v>
      </c>
      <c r="AW20" s="102">
        <f>AW19</f>
        <v>1695.5162944830286</v>
      </c>
      <c r="AX20" s="81"/>
      <c r="AY20" s="81" t="s">
        <v>15</v>
      </c>
      <c r="AZ20" s="81">
        <v>52</v>
      </c>
      <c r="BA20" s="81">
        <v>34</v>
      </c>
      <c r="BB20" s="81">
        <v>16</v>
      </c>
      <c r="BC20" s="81">
        <v>37</v>
      </c>
      <c r="BD20" s="81">
        <v>0</v>
      </c>
      <c r="BE20" s="81">
        <v>133</v>
      </c>
      <c r="BF20" s="81">
        <v>36</v>
      </c>
      <c r="BG20" s="81">
        <v>112</v>
      </c>
      <c r="BH20" s="81">
        <v>92</v>
      </c>
      <c r="BI20" s="81"/>
    </row>
    <row r="21" spans="1:61" ht="12.75" customHeight="1">
      <c r="A21" s="105">
        <v>1</v>
      </c>
      <c r="B21" s="81" t="s">
        <v>31</v>
      </c>
      <c r="C21" s="81" t="s">
        <v>162</v>
      </c>
      <c r="D21" s="81" t="s">
        <v>163</v>
      </c>
      <c r="E21" s="81" t="s">
        <v>165</v>
      </c>
      <c r="F21" s="81" t="s">
        <v>125</v>
      </c>
      <c r="G21" s="81" t="s">
        <v>125</v>
      </c>
      <c r="H21" s="61">
        <v>39975</v>
      </c>
      <c r="I21" s="81" t="s">
        <v>159</v>
      </c>
      <c r="J21" s="81" t="s">
        <v>127</v>
      </c>
      <c r="K21" s="81"/>
      <c r="L21" s="81"/>
      <c r="M21" s="81">
        <v>350</v>
      </c>
      <c r="N21" s="81">
        <v>350</v>
      </c>
      <c r="O21" s="81">
        <v>350</v>
      </c>
      <c r="P21" s="81"/>
      <c r="Q21" s="81"/>
      <c r="R21" s="81"/>
      <c r="S21" s="81"/>
      <c r="T21" s="118">
        <v>2.13776</v>
      </c>
      <c r="U21" s="81">
        <v>77</v>
      </c>
      <c r="V21" s="81">
        <v>14</v>
      </c>
      <c r="W21" s="81">
        <v>9</v>
      </c>
      <c r="X21" s="81">
        <v>5.9</v>
      </c>
      <c r="Y21" s="81">
        <v>49.2</v>
      </c>
      <c r="Z21" s="81">
        <v>0.2</v>
      </c>
      <c r="AA21" s="102">
        <v>39.6421270547784</v>
      </c>
      <c r="AB21" s="102">
        <v>18.4556812980609</v>
      </c>
      <c r="AC21" s="102">
        <v>13.10215732094</v>
      </c>
      <c r="AD21" s="81"/>
      <c r="AE21" s="81" t="s">
        <v>41</v>
      </c>
      <c r="AF21" s="81">
        <v>110</v>
      </c>
      <c r="AG21" s="81" t="s">
        <v>42</v>
      </c>
      <c r="AH21" s="81">
        <v>160</v>
      </c>
      <c r="AI21" s="81">
        <v>15</v>
      </c>
      <c r="AJ21" s="81" t="s">
        <v>43</v>
      </c>
      <c r="AK21" s="81">
        <v>2500</v>
      </c>
      <c r="AL21" s="81"/>
      <c r="AM21" s="102"/>
      <c r="AN21" s="102">
        <v>21</v>
      </c>
      <c r="AO21" s="122">
        <v>0.034629</v>
      </c>
      <c r="AP21" s="102"/>
      <c r="AQ21" s="102">
        <v>2310.20243148806</v>
      </c>
      <c r="AR21" s="102"/>
      <c r="AS21" s="102">
        <v>2310.20243148806</v>
      </c>
      <c r="AT21" s="118"/>
      <c r="AU21" s="102"/>
      <c r="AV21" s="102"/>
      <c r="AW21" s="102">
        <f>AW20</f>
        <v>1695.5162944830286</v>
      </c>
      <c r="AX21" s="102"/>
      <c r="AY21" s="81" t="s">
        <v>15</v>
      </c>
      <c r="AZ21" s="81">
        <v>52</v>
      </c>
      <c r="BA21" s="81">
        <v>34</v>
      </c>
      <c r="BB21" s="81">
        <v>16</v>
      </c>
      <c r="BC21" s="81">
        <v>37</v>
      </c>
      <c r="BD21" s="81">
        <v>0</v>
      </c>
      <c r="BE21" s="81">
        <v>133</v>
      </c>
      <c r="BF21" s="81">
        <v>36</v>
      </c>
      <c r="BG21" s="81">
        <v>112</v>
      </c>
      <c r="BH21" s="81">
        <v>92</v>
      </c>
      <c r="BI21" s="110"/>
    </row>
    <row r="22" spans="1:61" ht="12.75" customHeight="1">
      <c r="A22" s="105">
        <v>1</v>
      </c>
      <c r="B22" s="81" t="s">
        <v>31</v>
      </c>
      <c r="C22" s="81" t="s">
        <v>162</v>
      </c>
      <c r="D22" s="81" t="s">
        <v>163</v>
      </c>
      <c r="E22" s="81" t="s">
        <v>165</v>
      </c>
      <c r="F22" s="81">
        <v>2331</v>
      </c>
      <c r="G22" s="81" t="s">
        <v>252</v>
      </c>
      <c r="H22" s="61">
        <v>39975</v>
      </c>
      <c r="I22" s="81" t="s">
        <v>159</v>
      </c>
      <c r="J22" s="81" t="s">
        <v>127</v>
      </c>
      <c r="K22" s="81"/>
      <c r="L22" s="81"/>
      <c r="M22" s="81">
        <v>350</v>
      </c>
      <c r="N22" s="81">
        <v>350</v>
      </c>
      <c r="O22" s="81">
        <v>350</v>
      </c>
      <c r="P22" s="81"/>
      <c r="Q22" s="81"/>
      <c r="R22" s="81"/>
      <c r="S22" s="81"/>
      <c r="T22" s="118">
        <v>2.13776</v>
      </c>
      <c r="U22" s="81">
        <v>77</v>
      </c>
      <c r="V22" s="81">
        <v>14</v>
      </c>
      <c r="W22" s="81">
        <v>9</v>
      </c>
      <c r="X22" s="81">
        <v>5.9</v>
      </c>
      <c r="Y22" s="81">
        <v>49.2</v>
      </c>
      <c r="Z22" s="81">
        <v>0.2</v>
      </c>
      <c r="AA22" s="102">
        <v>39.6421270547784</v>
      </c>
      <c r="AB22" s="102">
        <v>18.4556812980609</v>
      </c>
      <c r="AC22" s="102">
        <v>13.10215732094</v>
      </c>
      <c r="AD22" s="81"/>
      <c r="AE22" s="81" t="s">
        <v>41</v>
      </c>
      <c r="AF22" s="81">
        <v>110</v>
      </c>
      <c r="AG22" s="81" t="s">
        <v>42</v>
      </c>
      <c r="AH22" s="81">
        <v>160</v>
      </c>
      <c r="AI22" s="81">
        <v>15</v>
      </c>
      <c r="AJ22" s="81" t="s">
        <v>43</v>
      </c>
      <c r="AK22" s="81">
        <v>2500</v>
      </c>
      <c r="AL22" s="81"/>
      <c r="AM22" s="102"/>
      <c r="AN22" s="102">
        <v>21</v>
      </c>
      <c r="AO22" s="122">
        <v>0.054999</v>
      </c>
      <c r="AP22" s="102"/>
      <c r="AQ22" s="102">
        <v>1818.21487663412</v>
      </c>
      <c r="AR22" s="102"/>
      <c r="AS22" s="102">
        <v>1818.21487663412</v>
      </c>
      <c r="AT22" s="118">
        <f>AS22/AS21</f>
        <v>0.7870370370370364</v>
      </c>
      <c r="AU22" s="102"/>
      <c r="AV22" s="102">
        <f>AT22*$AU$25</f>
        <v>1038.9799295052117</v>
      </c>
      <c r="AW22" s="102">
        <f>AW21</f>
        <v>1695.5162944830286</v>
      </c>
      <c r="AX22" s="102"/>
      <c r="AY22" s="81" t="s">
        <v>15</v>
      </c>
      <c r="AZ22" s="81">
        <v>52</v>
      </c>
      <c r="BA22" s="81">
        <v>34</v>
      </c>
      <c r="BB22" s="81">
        <v>16</v>
      </c>
      <c r="BC22" s="81">
        <v>37</v>
      </c>
      <c r="BD22" s="81">
        <v>0</v>
      </c>
      <c r="BE22" s="81">
        <v>133</v>
      </c>
      <c r="BF22" s="81">
        <v>36</v>
      </c>
      <c r="BG22" s="81">
        <v>112</v>
      </c>
      <c r="BH22" s="81">
        <v>92</v>
      </c>
      <c r="BI22" s="121"/>
    </row>
    <row r="23" spans="1:61" ht="13.5" customHeight="1">
      <c r="A23" s="105">
        <v>1</v>
      </c>
      <c r="B23" s="81" t="s">
        <v>31</v>
      </c>
      <c r="C23" s="81" t="s">
        <v>162</v>
      </c>
      <c r="D23" s="81" t="s">
        <v>163</v>
      </c>
      <c r="E23" s="81" t="s">
        <v>165</v>
      </c>
      <c r="F23" s="81">
        <v>2330</v>
      </c>
      <c r="G23" s="81" t="s">
        <v>183</v>
      </c>
      <c r="H23" s="61">
        <v>39975</v>
      </c>
      <c r="I23" s="81" t="s">
        <v>159</v>
      </c>
      <c r="J23" s="81" t="s">
        <v>127</v>
      </c>
      <c r="K23" s="81"/>
      <c r="L23" s="81"/>
      <c r="M23" s="81">
        <v>350</v>
      </c>
      <c r="N23" s="81">
        <v>350</v>
      </c>
      <c r="O23" s="81">
        <v>350</v>
      </c>
      <c r="P23" s="81"/>
      <c r="Q23" s="81"/>
      <c r="R23" s="81"/>
      <c r="S23" s="81"/>
      <c r="T23" s="118">
        <v>2.13776</v>
      </c>
      <c r="U23" s="81">
        <v>77</v>
      </c>
      <c r="V23" s="81">
        <v>14</v>
      </c>
      <c r="W23" s="81">
        <v>9</v>
      </c>
      <c r="X23" s="81">
        <v>5.9</v>
      </c>
      <c r="Y23" s="81">
        <v>49.2</v>
      </c>
      <c r="Z23" s="81">
        <v>0.2</v>
      </c>
      <c r="AA23" s="102">
        <v>39.6421270547784</v>
      </c>
      <c r="AB23" s="102">
        <v>18.4556812980609</v>
      </c>
      <c r="AC23" s="102">
        <v>13.10215732094</v>
      </c>
      <c r="AD23" s="81"/>
      <c r="AE23" s="81" t="s">
        <v>41</v>
      </c>
      <c r="AF23" s="81">
        <v>110</v>
      </c>
      <c r="AG23" s="81" t="s">
        <v>42</v>
      </c>
      <c r="AH23" s="81">
        <v>160</v>
      </c>
      <c r="AI23" s="81">
        <v>15</v>
      </c>
      <c r="AJ23" s="81" t="s">
        <v>43</v>
      </c>
      <c r="AK23" s="81">
        <v>2500</v>
      </c>
      <c r="AL23" s="81"/>
      <c r="AM23" s="102"/>
      <c r="AN23" s="102">
        <v>21</v>
      </c>
      <c r="AO23" s="122">
        <v>0.054999</v>
      </c>
      <c r="AP23" s="102"/>
      <c r="AQ23" s="102">
        <v>1818.21487663412</v>
      </c>
      <c r="AR23" s="102"/>
      <c r="AS23" s="102">
        <v>1818.21487663412</v>
      </c>
      <c r="AT23" s="118">
        <f>AS23/AS24</f>
        <v>2.098765432098765</v>
      </c>
      <c r="AU23" s="102"/>
      <c r="AV23" s="102">
        <f>AT23*$AU$25</f>
        <v>2770.6131453472326</v>
      </c>
      <c r="AW23" s="102">
        <f>AW22</f>
        <v>1695.5162944830286</v>
      </c>
      <c r="AX23" s="102"/>
      <c r="AY23" s="81" t="s">
        <v>15</v>
      </c>
      <c r="AZ23" s="81">
        <v>52</v>
      </c>
      <c r="BA23" s="81">
        <v>34</v>
      </c>
      <c r="BB23" s="81">
        <v>16</v>
      </c>
      <c r="BC23" s="81">
        <v>37</v>
      </c>
      <c r="BD23" s="81">
        <v>0</v>
      </c>
      <c r="BE23" s="81">
        <v>133</v>
      </c>
      <c r="BF23" s="81">
        <v>36</v>
      </c>
      <c r="BG23" s="81">
        <v>112</v>
      </c>
      <c r="BH23" s="81">
        <v>92</v>
      </c>
      <c r="BI23" s="121"/>
    </row>
    <row r="24" spans="1:61" ht="12.75" customHeight="1">
      <c r="A24" s="105">
        <v>1</v>
      </c>
      <c r="B24" s="81" t="s">
        <v>31</v>
      </c>
      <c r="C24" s="81" t="s">
        <v>162</v>
      </c>
      <c r="D24" s="81" t="s">
        <v>163</v>
      </c>
      <c r="E24" s="81" t="s">
        <v>165</v>
      </c>
      <c r="F24" s="81" t="s">
        <v>125</v>
      </c>
      <c r="G24" s="81" t="s">
        <v>125</v>
      </c>
      <c r="H24" s="61">
        <v>39975</v>
      </c>
      <c r="I24" s="81" t="s">
        <v>159</v>
      </c>
      <c r="J24" s="81" t="s">
        <v>127</v>
      </c>
      <c r="K24" s="81"/>
      <c r="L24" s="81"/>
      <c r="M24" s="81">
        <v>350</v>
      </c>
      <c r="N24" s="81">
        <v>350</v>
      </c>
      <c r="O24" s="81">
        <v>350</v>
      </c>
      <c r="P24" s="81"/>
      <c r="Q24" s="81"/>
      <c r="R24" s="81"/>
      <c r="S24" s="81"/>
      <c r="T24" s="118">
        <v>2.13776</v>
      </c>
      <c r="U24" s="81">
        <v>77</v>
      </c>
      <c r="V24" s="81">
        <v>14</v>
      </c>
      <c r="W24" s="81">
        <v>9</v>
      </c>
      <c r="X24" s="81">
        <v>5.9</v>
      </c>
      <c r="Y24" s="81">
        <v>49.2</v>
      </c>
      <c r="Z24" s="81">
        <v>0.2</v>
      </c>
      <c r="AA24" s="102">
        <v>39.6421270547784</v>
      </c>
      <c r="AB24" s="102">
        <v>18.4556812980609</v>
      </c>
      <c r="AC24" s="102">
        <v>13.10215732094</v>
      </c>
      <c r="AD24" s="81"/>
      <c r="AE24" s="81" t="s">
        <v>41</v>
      </c>
      <c r="AF24" s="81">
        <v>110</v>
      </c>
      <c r="AG24" s="81" t="s">
        <v>42</v>
      </c>
      <c r="AH24" s="81">
        <v>160</v>
      </c>
      <c r="AI24" s="81">
        <v>15</v>
      </c>
      <c r="AJ24" s="81" t="s">
        <v>43</v>
      </c>
      <c r="AK24" s="81">
        <v>2500</v>
      </c>
      <c r="AL24" s="81"/>
      <c r="AM24" s="102"/>
      <c r="AN24" s="102">
        <v>21</v>
      </c>
      <c r="AO24" s="122">
        <v>0.034629</v>
      </c>
      <c r="AP24" s="102"/>
      <c r="AQ24" s="102">
        <v>866.325911808022</v>
      </c>
      <c r="AR24" s="102"/>
      <c r="AS24" s="102">
        <v>866.325911808022</v>
      </c>
      <c r="AT24" s="118"/>
      <c r="AU24" s="102"/>
      <c r="AV24" s="102"/>
      <c r="AW24" s="102">
        <f>AW23</f>
        <v>1695.5162944830286</v>
      </c>
      <c r="AX24" s="102"/>
      <c r="AY24" s="81" t="s">
        <v>15</v>
      </c>
      <c r="AZ24" s="81">
        <v>52</v>
      </c>
      <c r="BA24" s="81">
        <v>34</v>
      </c>
      <c r="BB24" s="81">
        <v>16</v>
      </c>
      <c r="BC24" s="81">
        <v>37</v>
      </c>
      <c r="BD24" s="81">
        <v>0</v>
      </c>
      <c r="BE24" s="81">
        <v>133</v>
      </c>
      <c r="BF24" s="81">
        <v>36</v>
      </c>
      <c r="BG24" s="81">
        <v>112</v>
      </c>
      <c r="BH24" s="81">
        <v>92</v>
      </c>
      <c r="BI24" s="121"/>
    </row>
    <row r="25" spans="1:256" ht="12.75" customHeight="1">
      <c r="A25" s="105">
        <v>1</v>
      </c>
      <c r="B25" s="123" t="s">
        <v>31</v>
      </c>
      <c r="C25" s="123" t="s">
        <v>162</v>
      </c>
      <c r="D25" s="123" t="s">
        <v>163</v>
      </c>
      <c r="E25" s="123" t="s">
        <v>165</v>
      </c>
      <c r="F25" s="123" t="s">
        <v>105</v>
      </c>
      <c r="G25" s="123" t="s">
        <v>105</v>
      </c>
      <c r="H25" s="97">
        <v>39975</v>
      </c>
      <c r="I25" s="123" t="s">
        <v>159</v>
      </c>
      <c r="J25" s="123" t="s">
        <v>127</v>
      </c>
      <c r="K25" s="123"/>
      <c r="L25" s="123"/>
      <c r="M25" s="123">
        <v>350</v>
      </c>
      <c r="N25" s="123">
        <v>350</v>
      </c>
      <c r="O25" s="123">
        <v>350</v>
      </c>
      <c r="P25" s="123"/>
      <c r="Q25" s="123"/>
      <c r="R25" s="123"/>
      <c r="S25" s="123"/>
      <c r="T25" s="115">
        <v>2.13776</v>
      </c>
      <c r="U25" s="123">
        <v>77</v>
      </c>
      <c r="V25" s="123">
        <v>14</v>
      </c>
      <c r="W25" s="123">
        <v>9</v>
      </c>
      <c r="X25" s="123">
        <v>5.9</v>
      </c>
      <c r="Y25" s="123">
        <v>49.2</v>
      </c>
      <c r="Z25" s="123">
        <v>0.2</v>
      </c>
      <c r="AA25" s="111">
        <v>39.6421270547784</v>
      </c>
      <c r="AB25" s="111">
        <v>18.4556812980609</v>
      </c>
      <c r="AC25" s="111">
        <v>13.10215732094</v>
      </c>
      <c r="AD25" s="123"/>
      <c r="AE25" s="123" t="s">
        <v>41</v>
      </c>
      <c r="AF25" s="123">
        <v>110</v>
      </c>
      <c r="AG25" s="123" t="s">
        <v>42</v>
      </c>
      <c r="AH25" s="123">
        <v>160</v>
      </c>
      <c r="AI25" s="123">
        <v>15</v>
      </c>
      <c r="AJ25" s="123" t="s">
        <v>43</v>
      </c>
      <c r="AK25" s="123">
        <v>2500</v>
      </c>
      <c r="AL25" s="123"/>
      <c r="AM25" s="111"/>
      <c r="AN25" s="111">
        <v>21</v>
      </c>
      <c r="AO25" s="100">
        <v>0.054999</v>
      </c>
      <c r="AP25" s="111"/>
      <c r="AQ25" s="111">
        <v>3454.60826560483</v>
      </c>
      <c r="AR25" s="111"/>
      <c r="AS25" s="111">
        <v>3454.60826560483</v>
      </c>
      <c r="AT25" s="115">
        <f>AS25/AS24</f>
        <v>3.987654320987656</v>
      </c>
      <c r="AU25" s="111">
        <f>AVERAGE(AS6,AS9,AS12,AS15,AS18,AS21,AS24)</f>
        <v>1320.1156751360347</v>
      </c>
      <c r="AV25" s="111">
        <f>AT25*$AU$25</f>
        <v>5264.1649761597455</v>
      </c>
      <c r="AW25" s="111">
        <f>AW24</f>
        <v>1695.5162944830286</v>
      </c>
      <c r="AX25" s="111"/>
      <c r="AY25" s="123" t="s">
        <v>15</v>
      </c>
      <c r="AZ25" s="123">
        <v>52</v>
      </c>
      <c r="BA25" s="123">
        <v>34</v>
      </c>
      <c r="BB25" s="123">
        <v>16</v>
      </c>
      <c r="BC25" s="123">
        <v>37</v>
      </c>
      <c r="BD25" s="123">
        <v>0</v>
      </c>
      <c r="BE25" s="123">
        <v>133</v>
      </c>
      <c r="BF25" s="123">
        <v>36</v>
      </c>
      <c r="BG25" s="123">
        <v>112</v>
      </c>
      <c r="BH25" s="123">
        <v>92</v>
      </c>
      <c r="BI25" s="116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19"/>
      <c r="IP25" s="119"/>
      <c r="IQ25" s="119"/>
      <c r="IR25" s="119"/>
      <c r="IS25" s="119"/>
      <c r="IT25" s="119"/>
      <c r="IU25" s="119"/>
      <c r="IV25" s="119"/>
    </row>
    <row r="26" spans="1:61" ht="12.75" customHeight="1">
      <c r="A26" s="105">
        <v>2</v>
      </c>
      <c r="B26" s="81" t="s">
        <v>31</v>
      </c>
      <c r="C26" s="81" t="s">
        <v>162</v>
      </c>
      <c r="D26" s="81" t="s">
        <v>163</v>
      </c>
      <c r="E26" s="81" t="s">
        <v>165</v>
      </c>
      <c r="F26" s="81" t="s">
        <v>166</v>
      </c>
      <c r="G26" s="81" t="s">
        <v>145</v>
      </c>
      <c r="H26" s="61">
        <v>39975</v>
      </c>
      <c r="I26" s="81" t="s">
        <v>167</v>
      </c>
      <c r="J26" s="81" t="s">
        <v>164</v>
      </c>
      <c r="K26" s="81"/>
      <c r="L26" s="81"/>
      <c r="M26" s="81">
        <v>450</v>
      </c>
      <c r="N26" s="81">
        <v>450</v>
      </c>
      <c r="O26" s="81">
        <v>450</v>
      </c>
      <c r="P26" s="81"/>
      <c r="Q26" s="81"/>
      <c r="R26" s="81"/>
      <c r="S26" s="81"/>
      <c r="T26" s="118">
        <v>1.8964</v>
      </c>
      <c r="U26" s="81">
        <v>79</v>
      </c>
      <c r="V26" s="81">
        <v>13.5</v>
      </c>
      <c r="W26" s="81">
        <v>7.5</v>
      </c>
      <c r="X26" s="81">
        <v>6</v>
      </c>
      <c r="Y26" s="81">
        <v>31.8</v>
      </c>
      <c r="Z26" s="81">
        <v>0.2</v>
      </c>
      <c r="AA26" s="102">
        <v>39.7715614095543</v>
      </c>
      <c r="AB26" s="102">
        <v>26.5083477858232</v>
      </c>
      <c r="AC26" s="102">
        <v>17.0647042352249</v>
      </c>
      <c r="AD26" s="81"/>
      <c r="AE26" s="81" t="s">
        <v>41</v>
      </c>
      <c r="AF26" s="81">
        <v>110</v>
      </c>
      <c r="AG26" s="81" t="s">
        <v>42</v>
      </c>
      <c r="AH26" s="81">
        <v>160</v>
      </c>
      <c r="AI26" s="81">
        <v>15</v>
      </c>
      <c r="AJ26" s="81" t="s">
        <v>43</v>
      </c>
      <c r="AK26" s="81">
        <v>2500</v>
      </c>
      <c r="AL26" s="81"/>
      <c r="AM26" s="102"/>
      <c r="AN26" s="102">
        <v>21</v>
      </c>
      <c r="AO26" s="122">
        <v>0.069174</v>
      </c>
      <c r="AP26" s="102"/>
      <c r="AQ26" s="102">
        <v>1301.06687483737</v>
      </c>
      <c r="AR26" s="102"/>
      <c r="AS26" s="102">
        <v>1301.06687483737</v>
      </c>
      <c r="AT26" s="118">
        <f>AS26/AS27</f>
        <v>0.9444444444444436</v>
      </c>
      <c r="AU26" s="102"/>
      <c r="AV26" s="102">
        <f>AT26*$AU$46</f>
        <v>1424.9780057742576</v>
      </c>
      <c r="AW26" s="102">
        <f>AVERAGE(AV26:AV46)</f>
        <v>1463.3220851435456</v>
      </c>
      <c r="AX26" s="102"/>
      <c r="AY26" s="81" t="s">
        <v>15</v>
      </c>
      <c r="AZ26" s="81">
        <v>52</v>
      </c>
      <c r="BA26" s="81">
        <v>34</v>
      </c>
      <c r="BB26" s="81">
        <v>16</v>
      </c>
      <c r="BC26" s="81">
        <v>37</v>
      </c>
      <c r="BD26" s="81">
        <v>0</v>
      </c>
      <c r="BE26" s="81">
        <v>133</v>
      </c>
      <c r="BF26" s="81">
        <v>36</v>
      </c>
      <c r="BG26" s="81">
        <v>112</v>
      </c>
      <c r="BH26" s="81">
        <v>92</v>
      </c>
      <c r="BI26" s="121"/>
    </row>
    <row r="27" spans="1:61" ht="12.75" customHeight="1">
      <c r="A27" s="105">
        <v>2</v>
      </c>
      <c r="B27" s="81" t="s">
        <v>31</v>
      </c>
      <c r="C27" s="81" t="s">
        <v>162</v>
      </c>
      <c r="D27" s="81" t="s">
        <v>163</v>
      </c>
      <c r="E27" s="81" t="s">
        <v>165</v>
      </c>
      <c r="F27" s="81" t="s">
        <v>125</v>
      </c>
      <c r="G27" s="81" t="s">
        <v>125</v>
      </c>
      <c r="H27" s="61">
        <v>39975</v>
      </c>
      <c r="I27" s="81" t="s">
        <v>167</v>
      </c>
      <c r="J27" s="81" t="s">
        <v>164</v>
      </c>
      <c r="K27" s="81"/>
      <c r="L27" s="81"/>
      <c r="M27" s="81">
        <v>450</v>
      </c>
      <c r="N27" s="81">
        <v>450</v>
      </c>
      <c r="O27" s="81">
        <v>450</v>
      </c>
      <c r="P27" s="81"/>
      <c r="Q27" s="81"/>
      <c r="R27" s="81"/>
      <c r="S27" s="81"/>
      <c r="T27" s="118">
        <v>1.8964</v>
      </c>
      <c r="U27" s="81">
        <v>79</v>
      </c>
      <c r="V27" s="81">
        <v>13.5</v>
      </c>
      <c r="W27" s="81">
        <v>7.5</v>
      </c>
      <c r="X27" s="81">
        <v>6</v>
      </c>
      <c r="Y27" s="81">
        <v>31.8</v>
      </c>
      <c r="Z27" s="81">
        <v>0.2</v>
      </c>
      <c r="AA27" s="102">
        <v>39.7715614095543</v>
      </c>
      <c r="AB27" s="102">
        <v>26.5083477858232</v>
      </c>
      <c r="AC27" s="102">
        <v>17.0647042352249</v>
      </c>
      <c r="AD27" s="81"/>
      <c r="AE27" s="81" t="s">
        <v>41</v>
      </c>
      <c r="AF27" s="81">
        <v>110</v>
      </c>
      <c r="AG27" s="81" t="s">
        <v>42</v>
      </c>
      <c r="AH27" s="81">
        <v>160</v>
      </c>
      <c r="AI27" s="81">
        <v>15</v>
      </c>
      <c r="AJ27" s="81" t="s">
        <v>43</v>
      </c>
      <c r="AK27" s="81">
        <v>2500</v>
      </c>
      <c r="AL27" s="81"/>
      <c r="AM27" s="102"/>
      <c r="AN27" s="102">
        <v>21</v>
      </c>
      <c r="AO27" s="122">
        <v>0.043554</v>
      </c>
      <c r="AP27" s="102"/>
      <c r="AQ27" s="102">
        <v>1377.60022041604</v>
      </c>
      <c r="AR27" s="102"/>
      <c r="AS27" s="102">
        <v>1377.60022041604</v>
      </c>
      <c r="AT27" s="118"/>
      <c r="AU27" s="102"/>
      <c r="AV27" s="102"/>
      <c r="AW27" s="102">
        <f>AW26</f>
        <v>1463.3220851435456</v>
      </c>
      <c r="AX27" s="102"/>
      <c r="AY27" s="81" t="s">
        <v>15</v>
      </c>
      <c r="AZ27" s="81">
        <v>52</v>
      </c>
      <c r="BA27" s="81">
        <v>34</v>
      </c>
      <c r="BB27" s="81">
        <v>16</v>
      </c>
      <c r="BC27" s="81">
        <v>37</v>
      </c>
      <c r="BD27" s="81">
        <v>0</v>
      </c>
      <c r="BE27" s="81">
        <v>133</v>
      </c>
      <c r="BF27" s="81">
        <v>36</v>
      </c>
      <c r="BG27" s="81">
        <v>112</v>
      </c>
      <c r="BH27" s="81">
        <v>92</v>
      </c>
      <c r="BI27" s="121"/>
    </row>
    <row r="28" spans="1:61" ht="12.75" customHeight="1">
      <c r="A28" s="105">
        <v>2</v>
      </c>
      <c r="B28" s="81" t="s">
        <v>31</v>
      </c>
      <c r="C28" s="81" t="s">
        <v>162</v>
      </c>
      <c r="D28" s="81" t="s">
        <v>163</v>
      </c>
      <c r="E28" s="81" t="s">
        <v>165</v>
      </c>
      <c r="F28" s="81" t="s">
        <v>198</v>
      </c>
      <c r="G28" s="81" t="s">
        <v>198</v>
      </c>
      <c r="H28" s="61">
        <v>39975</v>
      </c>
      <c r="I28" s="81" t="s">
        <v>167</v>
      </c>
      <c r="J28" s="81" t="s">
        <v>164</v>
      </c>
      <c r="K28" s="81"/>
      <c r="L28" s="81"/>
      <c r="M28" s="81">
        <v>450</v>
      </c>
      <c r="N28" s="81">
        <v>450</v>
      </c>
      <c r="O28" s="81">
        <v>450</v>
      </c>
      <c r="P28" s="81"/>
      <c r="Q28" s="81"/>
      <c r="R28" s="81"/>
      <c r="S28" s="81"/>
      <c r="T28" s="118">
        <v>1.8964</v>
      </c>
      <c r="U28" s="81">
        <v>79</v>
      </c>
      <c r="V28" s="81">
        <v>13.5</v>
      </c>
      <c r="W28" s="81">
        <v>7.5</v>
      </c>
      <c r="X28" s="81">
        <v>6</v>
      </c>
      <c r="Y28" s="81">
        <v>31.8</v>
      </c>
      <c r="Z28" s="81">
        <v>0.2</v>
      </c>
      <c r="AA28" s="102">
        <v>39.7715614095543</v>
      </c>
      <c r="AB28" s="102">
        <v>26.5083477858232</v>
      </c>
      <c r="AC28" s="102">
        <v>17.0647042352249</v>
      </c>
      <c r="AD28" s="81"/>
      <c r="AE28" s="81" t="s">
        <v>41</v>
      </c>
      <c r="AF28" s="81">
        <v>110</v>
      </c>
      <c r="AG28" s="81" t="s">
        <v>42</v>
      </c>
      <c r="AH28" s="81">
        <v>160</v>
      </c>
      <c r="AI28" s="81">
        <v>15</v>
      </c>
      <c r="AJ28" s="81" t="s">
        <v>43</v>
      </c>
      <c r="AK28" s="81">
        <v>2500</v>
      </c>
      <c r="AL28" s="81"/>
      <c r="AM28" s="102"/>
      <c r="AN28" s="102">
        <v>21</v>
      </c>
      <c r="AO28" s="122">
        <v>0.069174</v>
      </c>
      <c r="AP28" s="102"/>
      <c r="AQ28" s="102">
        <v>1011.94090265129</v>
      </c>
      <c r="AR28" s="102"/>
      <c r="AS28" s="102">
        <v>1011.94090265129</v>
      </c>
      <c r="AT28" s="118">
        <f>AS28/AS27</f>
        <v>0.7345679012345689</v>
      </c>
      <c r="AU28" s="102"/>
      <c r="AV28" s="102">
        <f>AT28*$AU$46</f>
        <v>1108.3162267133139</v>
      </c>
      <c r="AW28" s="102">
        <f>AW27</f>
        <v>1463.3220851435456</v>
      </c>
      <c r="AX28" s="102"/>
      <c r="AY28" s="81" t="s">
        <v>15</v>
      </c>
      <c r="AZ28" s="81">
        <v>52</v>
      </c>
      <c r="BA28" s="81">
        <v>34</v>
      </c>
      <c r="BB28" s="81">
        <v>16</v>
      </c>
      <c r="BC28" s="81">
        <v>37</v>
      </c>
      <c r="BD28" s="81">
        <v>0</v>
      </c>
      <c r="BE28" s="81">
        <v>133</v>
      </c>
      <c r="BF28" s="81">
        <v>36</v>
      </c>
      <c r="BG28" s="81">
        <v>112</v>
      </c>
      <c r="BH28" s="81">
        <v>92</v>
      </c>
      <c r="BI28" s="121"/>
    </row>
    <row r="29" spans="1:61" ht="12.75" customHeight="1">
      <c r="A29" s="105">
        <v>2</v>
      </c>
      <c r="B29" s="81" t="s">
        <v>31</v>
      </c>
      <c r="C29" s="81" t="s">
        <v>162</v>
      </c>
      <c r="D29" s="81" t="s">
        <v>163</v>
      </c>
      <c r="E29" s="81" t="s">
        <v>165</v>
      </c>
      <c r="F29" s="81" t="s">
        <v>180</v>
      </c>
      <c r="G29" s="81" t="s">
        <v>180</v>
      </c>
      <c r="H29" s="61">
        <v>39975</v>
      </c>
      <c r="I29" s="81" t="s">
        <v>167</v>
      </c>
      <c r="J29" s="81" t="s">
        <v>164</v>
      </c>
      <c r="K29" s="81"/>
      <c r="L29" s="81"/>
      <c r="M29" s="81">
        <v>450</v>
      </c>
      <c r="N29" s="81">
        <v>450</v>
      </c>
      <c r="O29" s="81">
        <v>450</v>
      </c>
      <c r="P29" s="81"/>
      <c r="Q29" s="81"/>
      <c r="R29" s="81"/>
      <c r="S29" s="81"/>
      <c r="T29" s="118">
        <v>1.8964</v>
      </c>
      <c r="U29" s="81">
        <v>79</v>
      </c>
      <c r="V29" s="81">
        <v>13.5</v>
      </c>
      <c r="W29" s="81">
        <v>7.5</v>
      </c>
      <c r="X29" s="81">
        <v>6</v>
      </c>
      <c r="Y29" s="81">
        <v>31.8</v>
      </c>
      <c r="Z29" s="81">
        <v>0.2</v>
      </c>
      <c r="AA29" s="102">
        <v>39.7715614095543</v>
      </c>
      <c r="AB29" s="102">
        <v>26.5083477858232</v>
      </c>
      <c r="AC29" s="102">
        <v>17.0647042352249</v>
      </c>
      <c r="AD29" s="81"/>
      <c r="AE29" s="81" t="s">
        <v>41</v>
      </c>
      <c r="AF29" s="81">
        <v>110</v>
      </c>
      <c r="AG29" s="81" t="s">
        <v>42</v>
      </c>
      <c r="AH29" s="81">
        <v>160</v>
      </c>
      <c r="AI29" s="81">
        <v>15</v>
      </c>
      <c r="AJ29" s="81" t="s">
        <v>43</v>
      </c>
      <c r="AK29" s="81">
        <v>2500</v>
      </c>
      <c r="AL29" s="81"/>
      <c r="AM29" s="102"/>
      <c r="AN29" s="102">
        <v>21</v>
      </c>
      <c r="AO29" s="122">
        <v>0.069174</v>
      </c>
      <c r="AP29" s="102"/>
      <c r="AQ29" s="102">
        <v>867.377916558244</v>
      </c>
      <c r="AR29" s="102"/>
      <c r="AS29" s="102">
        <v>867.377916558244</v>
      </c>
      <c r="AT29" s="118">
        <f>AS29/AS30</f>
        <v>0.5396825396825398</v>
      </c>
      <c r="AU29" s="102"/>
      <c r="AV29" s="102">
        <f>AT29*$AU$46</f>
        <v>814.2731461567193</v>
      </c>
      <c r="AW29" s="102">
        <f>AW28</f>
        <v>1463.3220851435456</v>
      </c>
      <c r="AX29" s="102"/>
      <c r="AY29" s="81" t="s">
        <v>15</v>
      </c>
      <c r="AZ29" s="81">
        <v>52</v>
      </c>
      <c r="BA29" s="81">
        <v>34</v>
      </c>
      <c r="BB29" s="81">
        <v>16</v>
      </c>
      <c r="BC29" s="81">
        <v>37</v>
      </c>
      <c r="BD29" s="81">
        <v>0</v>
      </c>
      <c r="BE29" s="81">
        <v>133</v>
      </c>
      <c r="BF29" s="81">
        <v>36</v>
      </c>
      <c r="BG29" s="81">
        <v>112</v>
      </c>
      <c r="BH29" s="81">
        <v>92</v>
      </c>
      <c r="BI29" s="121"/>
    </row>
    <row r="30" spans="1:61" ht="12.75" customHeight="1">
      <c r="A30" s="105">
        <v>2</v>
      </c>
      <c r="B30" s="81" t="s">
        <v>31</v>
      </c>
      <c r="C30" s="81" t="s">
        <v>162</v>
      </c>
      <c r="D30" s="81" t="s">
        <v>163</v>
      </c>
      <c r="E30" s="81" t="s">
        <v>165</v>
      </c>
      <c r="F30" s="81" t="s">
        <v>125</v>
      </c>
      <c r="G30" s="81" t="s">
        <v>125</v>
      </c>
      <c r="H30" s="61">
        <v>39975</v>
      </c>
      <c r="I30" s="81" t="s">
        <v>167</v>
      </c>
      <c r="J30" s="81" t="s">
        <v>164</v>
      </c>
      <c r="K30" s="81"/>
      <c r="L30" s="81"/>
      <c r="M30" s="81">
        <v>450</v>
      </c>
      <c r="N30" s="81">
        <v>450</v>
      </c>
      <c r="O30" s="81">
        <v>450</v>
      </c>
      <c r="P30" s="81"/>
      <c r="Q30" s="81"/>
      <c r="R30" s="81"/>
      <c r="S30" s="81"/>
      <c r="T30" s="118">
        <v>1.8964</v>
      </c>
      <c r="U30" s="81">
        <v>79</v>
      </c>
      <c r="V30" s="81">
        <v>13.5</v>
      </c>
      <c r="W30" s="81">
        <v>7.5</v>
      </c>
      <c r="X30" s="81">
        <v>6</v>
      </c>
      <c r="Y30" s="81">
        <v>31.8</v>
      </c>
      <c r="Z30" s="81">
        <v>0.2</v>
      </c>
      <c r="AA30" s="102">
        <v>39.7715614095543</v>
      </c>
      <c r="AB30" s="102">
        <v>26.5083477858232</v>
      </c>
      <c r="AC30" s="102">
        <v>17.0647042352249</v>
      </c>
      <c r="AD30" s="81"/>
      <c r="AE30" s="81" t="s">
        <v>41</v>
      </c>
      <c r="AF30" s="81">
        <v>110</v>
      </c>
      <c r="AG30" s="81" t="s">
        <v>42</v>
      </c>
      <c r="AH30" s="81">
        <v>160</v>
      </c>
      <c r="AI30" s="81">
        <v>15</v>
      </c>
      <c r="AJ30" s="81" t="s">
        <v>43</v>
      </c>
      <c r="AK30" s="81">
        <v>2500</v>
      </c>
      <c r="AL30" s="81"/>
      <c r="AM30" s="102"/>
      <c r="AN30" s="102">
        <v>21</v>
      </c>
      <c r="AO30" s="122">
        <v>0.043554</v>
      </c>
      <c r="AP30" s="102"/>
      <c r="AQ30" s="102">
        <v>1607.20025715204</v>
      </c>
      <c r="AR30" s="102"/>
      <c r="AS30" s="102">
        <v>1607.20025715204</v>
      </c>
      <c r="AT30" s="118"/>
      <c r="AU30" s="102"/>
      <c r="AV30" s="102"/>
      <c r="AW30" s="102">
        <f>AW29</f>
        <v>1463.3220851435456</v>
      </c>
      <c r="AX30" s="102"/>
      <c r="AY30" s="81" t="s">
        <v>15</v>
      </c>
      <c r="AZ30" s="81">
        <v>52</v>
      </c>
      <c r="BA30" s="81">
        <v>34</v>
      </c>
      <c r="BB30" s="81">
        <v>16</v>
      </c>
      <c r="BC30" s="81">
        <v>37</v>
      </c>
      <c r="BD30" s="81">
        <v>0</v>
      </c>
      <c r="BE30" s="81">
        <v>133</v>
      </c>
      <c r="BF30" s="81">
        <v>36</v>
      </c>
      <c r="BG30" s="81">
        <v>112</v>
      </c>
      <c r="BH30" s="81">
        <v>92</v>
      </c>
      <c r="BI30" s="121"/>
    </row>
    <row r="31" spans="1:61" ht="12.75" customHeight="1">
      <c r="A31" s="105">
        <v>2</v>
      </c>
      <c r="B31" s="81" t="s">
        <v>31</v>
      </c>
      <c r="C31" s="81" t="s">
        <v>162</v>
      </c>
      <c r="D31" s="81" t="s">
        <v>163</v>
      </c>
      <c r="E31" s="81" t="s">
        <v>165</v>
      </c>
      <c r="F31" s="81" t="s">
        <v>240</v>
      </c>
      <c r="G31" s="81" t="s">
        <v>161</v>
      </c>
      <c r="H31" s="61">
        <v>39975</v>
      </c>
      <c r="I31" s="81" t="s">
        <v>167</v>
      </c>
      <c r="J31" s="81" t="s">
        <v>164</v>
      </c>
      <c r="K31" s="81"/>
      <c r="L31" s="81"/>
      <c r="M31" s="81">
        <v>450</v>
      </c>
      <c r="N31" s="81">
        <v>450</v>
      </c>
      <c r="O31" s="81">
        <v>450</v>
      </c>
      <c r="P31" s="81"/>
      <c r="Q31" s="81"/>
      <c r="R31" s="81"/>
      <c r="S31" s="81"/>
      <c r="T31" s="118">
        <v>1.8964</v>
      </c>
      <c r="U31" s="81">
        <v>79</v>
      </c>
      <c r="V31" s="81">
        <v>13.5</v>
      </c>
      <c r="W31" s="81">
        <v>7.5</v>
      </c>
      <c r="X31" s="81">
        <v>6</v>
      </c>
      <c r="Y31" s="81">
        <v>31.8</v>
      </c>
      <c r="Z31" s="81">
        <v>0.2</v>
      </c>
      <c r="AA31" s="102">
        <v>39.7715614095543</v>
      </c>
      <c r="AB31" s="102">
        <v>26.5083477858232</v>
      </c>
      <c r="AC31" s="102">
        <v>17.0647042352249</v>
      </c>
      <c r="AD31" s="81"/>
      <c r="AE31" s="81" t="s">
        <v>41</v>
      </c>
      <c r="AF31" s="81">
        <v>110</v>
      </c>
      <c r="AG31" s="81" t="s">
        <v>42</v>
      </c>
      <c r="AH31" s="81">
        <v>160</v>
      </c>
      <c r="AI31" s="81">
        <v>15</v>
      </c>
      <c r="AJ31" s="81" t="s">
        <v>43</v>
      </c>
      <c r="AK31" s="81">
        <v>2500</v>
      </c>
      <c r="AL31" s="81"/>
      <c r="AM31" s="102"/>
      <c r="AN31" s="102">
        <v>21</v>
      </c>
      <c r="AO31" s="122">
        <v>0.069174</v>
      </c>
      <c r="AP31" s="102"/>
      <c r="AQ31" s="102">
        <v>1445.62986093041</v>
      </c>
      <c r="AR31" s="102"/>
      <c r="AS31" s="102">
        <v>1445.62986093041</v>
      </c>
      <c r="AT31" s="118">
        <f>AS31/AS30</f>
        <v>0.8994708994709018</v>
      </c>
      <c r="AU31" s="102"/>
      <c r="AV31" s="102">
        <f>AT31*$AU$46</f>
        <v>1357.1219102612022</v>
      </c>
      <c r="AW31" s="102">
        <f>AW30</f>
        <v>1463.3220851435456</v>
      </c>
      <c r="AX31" s="102"/>
      <c r="AY31" s="81" t="s">
        <v>15</v>
      </c>
      <c r="AZ31" s="81">
        <v>52</v>
      </c>
      <c r="BA31" s="81">
        <v>34</v>
      </c>
      <c r="BB31" s="81">
        <v>16</v>
      </c>
      <c r="BC31" s="81">
        <v>37</v>
      </c>
      <c r="BD31" s="81">
        <v>0</v>
      </c>
      <c r="BE31" s="81">
        <v>133</v>
      </c>
      <c r="BF31" s="81">
        <v>36</v>
      </c>
      <c r="BG31" s="81">
        <v>112</v>
      </c>
      <c r="BH31" s="81">
        <v>92</v>
      </c>
      <c r="BI31" s="121"/>
    </row>
    <row r="32" spans="1:61" ht="12.75" customHeight="1">
      <c r="A32" s="105">
        <v>2</v>
      </c>
      <c r="B32" s="81" t="s">
        <v>31</v>
      </c>
      <c r="C32" s="81" t="s">
        <v>162</v>
      </c>
      <c r="D32" s="81" t="s">
        <v>163</v>
      </c>
      <c r="E32" s="81" t="s">
        <v>165</v>
      </c>
      <c r="F32" s="81" t="s">
        <v>170</v>
      </c>
      <c r="G32" s="81" t="s">
        <v>189</v>
      </c>
      <c r="H32" s="61">
        <v>39975</v>
      </c>
      <c r="I32" s="81" t="s">
        <v>167</v>
      </c>
      <c r="J32" s="81" t="s">
        <v>164</v>
      </c>
      <c r="K32" s="81"/>
      <c r="L32" s="81"/>
      <c r="M32" s="81">
        <v>450</v>
      </c>
      <c r="N32" s="81">
        <v>450</v>
      </c>
      <c r="O32" s="81">
        <v>450</v>
      </c>
      <c r="P32" s="81"/>
      <c r="Q32" s="81"/>
      <c r="R32" s="81"/>
      <c r="S32" s="81"/>
      <c r="T32" s="118">
        <v>1.8964</v>
      </c>
      <c r="U32" s="81">
        <v>79</v>
      </c>
      <c r="V32" s="81">
        <v>13.5</v>
      </c>
      <c r="W32" s="81">
        <v>7.5</v>
      </c>
      <c r="X32" s="81">
        <v>6</v>
      </c>
      <c r="Y32" s="81">
        <v>31.8</v>
      </c>
      <c r="Z32" s="81">
        <v>0.2</v>
      </c>
      <c r="AA32" s="102">
        <v>39.7715614095543</v>
      </c>
      <c r="AB32" s="102">
        <v>26.5083477858232</v>
      </c>
      <c r="AC32" s="102">
        <v>17.0647042352249</v>
      </c>
      <c r="AD32" s="81"/>
      <c r="AE32" s="81" t="s">
        <v>41</v>
      </c>
      <c r="AF32" s="81">
        <v>110</v>
      </c>
      <c r="AG32" s="81" t="s">
        <v>42</v>
      </c>
      <c r="AH32" s="81">
        <v>160</v>
      </c>
      <c r="AI32" s="81">
        <v>15</v>
      </c>
      <c r="AJ32" s="81" t="s">
        <v>43</v>
      </c>
      <c r="AK32" s="81">
        <v>2500</v>
      </c>
      <c r="AL32" s="81"/>
      <c r="AM32" s="102"/>
      <c r="AN32" s="102">
        <v>21</v>
      </c>
      <c r="AO32" s="122">
        <v>0.069174</v>
      </c>
      <c r="AP32" s="102"/>
      <c r="AQ32" s="102">
        <v>1011.94090265129</v>
      </c>
      <c r="AR32" s="102"/>
      <c r="AS32" s="102">
        <v>1011.94090265129</v>
      </c>
      <c r="AT32" s="118">
        <f>AS32/AS33</f>
        <v>0.6296296296296331</v>
      </c>
      <c r="AU32" s="102"/>
      <c r="AV32" s="102">
        <f>AT32*$AU$46</f>
        <v>949.9853371828443</v>
      </c>
      <c r="AW32" s="102">
        <f>AW31</f>
        <v>1463.3220851435456</v>
      </c>
      <c r="AX32" s="102"/>
      <c r="AY32" s="81" t="s">
        <v>15</v>
      </c>
      <c r="AZ32" s="81">
        <v>52</v>
      </c>
      <c r="BA32" s="81">
        <v>34</v>
      </c>
      <c r="BB32" s="81">
        <v>16</v>
      </c>
      <c r="BC32" s="81">
        <v>37</v>
      </c>
      <c r="BD32" s="81">
        <v>0</v>
      </c>
      <c r="BE32" s="81">
        <v>133</v>
      </c>
      <c r="BF32" s="81">
        <v>36</v>
      </c>
      <c r="BG32" s="81">
        <v>112</v>
      </c>
      <c r="BH32" s="81">
        <v>92</v>
      </c>
      <c r="BI32" s="121"/>
    </row>
    <row r="33" spans="1:61" ht="12.75" customHeight="1">
      <c r="A33" s="105">
        <v>2</v>
      </c>
      <c r="B33" s="81" t="s">
        <v>31</v>
      </c>
      <c r="C33" s="81" t="s">
        <v>162</v>
      </c>
      <c r="D33" s="81" t="s">
        <v>163</v>
      </c>
      <c r="E33" s="81" t="s">
        <v>165</v>
      </c>
      <c r="F33" s="81" t="s">
        <v>125</v>
      </c>
      <c r="G33" s="81" t="s">
        <v>125</v>
      </c>
      <c r="H33" s="61">
        <v>39975</v>
      </c>
      <c r="I33" s="81" t="s">
        <v>167</v>
      </c>
      <c r="J33" s="81" t="s">
        <v>164</v>
      </c>
      <c r="K33" s="81"/>
      <c r="L33" s="81"/>
      <c r="M33" s="81">
        <v>450</v>
      </c>
      <c r="N33" s="81">
        <v>450</v>
      </c>
      <c r="O33" s="81">
        <v>450</v>
      </c>
      <c r="P33" s="81"/>
      <c r="Q33" s="81"/>
      <c r="R33" s="81"/>
      <c r="S33" s="81"/>
      <c r="T33" s="118">
        <v>1.8964</v>
      </c>
      <c r="U33" s="81">
        <v>79</v>
      </c>
      <c r="V33" s="81">
        <v>13.5</v>
      </c>
      <c r="W33" s="81">
        <v>7.5</v>
      </c>
      <c r="X33" s="81">
        <v>6</v>
      </c>
      <c r="Y33" s="81">
        <v>31.8</v>
      </c>
      <c r="Z33" s="81">
        <v>0.2</v>
      </c>
      <c r="AA33" s="102">
        <v>39.7715614095543</v>
      </c>
      <c r="AB33" s="102">
        <v>26.5083477858232</v>
      </c>
      <c r="AC33" s="102">
        <v>17.0647042352249</v>
      </c>
      <c r="AD33" s="81"/>
      <c r="AE33" s="81" t="s">
        <v>41</v>
      </c>
      <c r="AF33" s="81">
        <v>110</v>
      </c>
      <c r="AG33" s="81" t="s">
        <v>42</v>
      </c>
      <c r="AH33" s="81">
        <v>160</v>
      </c>
      <c r="AI33" s="81">
        <v>15</v>
      </c>
      <c r="AJ33" s="81" t="s">
        <v>43</v>
      </c>
      <c r="AK33" s="81">
        <v>2500</v>
      </c>
      <c r="AL33" s="81"/>
      <c r="AM33" s="102"/>
      <c r="AN33" s="102">
        <v>21</v>
      </c>
      <c r="AO33" s="122">
        <v>0.043554</v>
      </c>
      <c r="AP33" s="102"/>
      <c r="AQ33" s="102">
        <v>1607.20025715204</v>
      </c>
      <c r="AR33" s="102"/>
      <c r="AS33" s="102">
        <v>1607.20025715204</v>
      </c>
      <c r="AT33" s="118"/>
      <c r="AU33" s="102"/>
      <c r="AV33" s="102"/>
      <c r="AW33" s="102">
        <f>AW32</f>
        <v>1463.3220851435456</v>
      </c>
      <c r="AX33" s="102"/>
      <c r="AY33" s="81" t="s">
        <v>15</v>
      </c>
      <c r="AZ33" s="81">
        <v>52</v>
      </c>
      <c r="BA33" s="81">
        <v>34</v>
      </c>
      <c r="BB33" s="81">
        <v>16</v>
      </c>
      <c r="BC33" s="81">
        <v>37</v>
      </c>
      <c r="BD33" s="81">
        <v>0</v>
      </c>
      <c r="BE33" s="81">
        <v>133</v>
      </c>
      <c r="BF33" s="81">
        <v>36</v>
      </c>
      <c r="BG33" s="81">
        <v>112</v>
      </c>
      <c r="BH33" s="81">
        <v>92</v>
      </c>
      <c r="BI33" s="121"/>
    </row>
    <row r="34" spans="1:61" ht="12.75" customHeight="1">
      <c r="A34" s="105">
        <v>2</v>
      </c>
      <c r="B34" s="81" t="s">
        <v>31</v>
      </c>
      <c r="C34" s="81" t="s">
        <v>162</v>
      </c>
      <c r="D34" s="81" t="s">
        <v>163</v>
      </c>
      <c r="E34" s="81" t="s">
        <v>165</v>
      </c>
      <c r="F34" s="81" t="s">
        <v>242</v>
      </c>
      <c r="G34" s="81" t="s">
        <v>226</v>
      </c>
      <c r="H34" s="61">
        <v>39975</v>
      </c>
      <c r="I34" s="81" t="s">
        <v>167</v>
      </c>
      <c r="J34" s="81" t="s">
        <v>164</v>
      </c>
      <c r="K34" s="81"/>
      <c r="L34" s="81"/>
      <c r="M34" s="81">
        <v>450</v>
      </c>
      <c r="N34" s="81">
        <v>450</v>
      </c>
      <c r="O34" s="81">
        <v>450</v>
      </c>
      <c r="P34" s="81"/>
      <c r="Q34" s="81"/>
      <c r="R34" s="81"/>
      <c r="S34" s="81"/>
      <c r="T34" s="118">
        <v>1.8964</v>
      </c>
      <c r="U34" s="81">
        <v>79</v>
      </c>
      <c r="V34" s="81">
        <v>13.5</v>
      </c>
      <c r="W34" s="81">
        <v>7.5</v>
      </c>
      <c r="X34" s="81">
        <v>6</v>
      </c>
      <c r="Y34" s="81">
        <v>31.8</v>
      </c>
      <c r="Z34" s="81">
        <v>0.2</v>
      </c>
      <c r="AA34" s="102">
        <v>39.7715614095543</v>
      </c>
      <c r="AB34" s="102">
        <v>26.5083477858232</v>
      </c>
      <c r="AC34" s="102">
        <v>17.0647042352249</v>
      </c>
      <c r="AD34" s="81"/>
      <c r="AE34" s="81" t="s">
        <v>41</v>
      </c>
      <c r="AF34" s="81">
        <v>110</v>
      </c>
      <c r="AG34" s="81" t="s">
        <v>42</v>
      </c>
      <c r="AH34" s="81">
        <v>160</v>
      </c>
      <c r="AI34" s="81">
        <v>15</v>
      </c>
      <c r="AJ34" s="81" t="s">
        <v>43</v>
      </c>
      <c r="AK34" s="81">
        <v>2500</v>
      </c>
      <c r="AL34" s="81"/>
      <c r="AM34" s="102"/>
      <c r="AN34" s="102">
        <v>21</v>
      </c>
      <c r="AO34" s="122">
        <v>0.069174</v>
      </c>
      <c r="AP34" s="102"/>
      <c r="AQ34" s="102">
        <v>1734.75583311649</v>
      </c>
      <c r="AR34" s="102"/>
      <c r="AS34" s="102">
        <v>1734.75583311649</v>
      </c>
      <c r="AT34" s="118">
        <f>AS34/AS33</f>
        <v>1.0793650793650809</v>
      </c>
      <c r="AU34" s="102"/>
      <c r="AV34" s="102">
        <f>AT34*$AU$46</f>
        <v>1628.5462923134407</v>
      </c>
      <c r="AW34" s="102">
        <f>AW33</f>
        <v>1463.3220851435456</v>
      </c>
      <c r="AX34" s="102"/>
      <c r="AY34" s="81" t="s">
        <v>15</v>
      </c>
      <c r="AZ34" s="81">
        <v>52</v>
      </c>
      <c r="BA34" s="81">
        <v>34</v>
      </c>
      <c r="BB34" s="81">
        <v>16</v>
      </c>
      <c r="BC34" s="81">
        <v>37</v>
      </c>
      <c r="BD34" s="81">
        <v>0</v>
      </c>
      <c r="BE34" s="81">
        <v>133</v>
      </c>
      <c r="BF34" s="81">
        <v>36</v>
      </c>
      <c r="BG34" s="81">
        <v>112</v>
      </c>
      <c r="BH34" s="81">
        <v>92</v>
      </c>
      <c r="BI34" s="121"/>
    </row>
    <row r="35" spans="1:61" ht="12.75" customHeight="1">
      <c r="A35" s="105">
        <v>2</v>
      </c>
      <c r="B35" s="81" t="s">
        <v>31</v>
      </c>
      <c r="C35" s="81" t="s">
        <v>162</v>
      </c>
      <c r="D35" s="81" t="s">
        <v>163</v>
      </c>
      <c r="E35" s="81" t="s">
        <v>165</v>
      </c>
      <c r="F35" s="81" t="s">
        <v>251</v>
      </c>
      <c r="G35" s="81" t="s">
        <v>227</v>
      </c>
      <c r="H35" s="61">
        <v>39975</v>
      </c>
      <c r="I35" s="81" t="s">
        <v>167</v>
      </c>
      <c r="J35" s="81" t="s">
        <v>164</v>
      </c>
      <c r="K35" s="81"/>
      <c r="L35" s="81"/>
      <c r="M35" s="81">
        <v>450</v>
      </c>
      <c r="N35" s="81">
        <v>450</v>
      </c>
      <c r="O35" s="81">
        <v>450</v>
      </c>
      <c r="P35" s="81"/>
      <c r="Q35" s="81"/>
      <c r="R35" s="81"/>
      <c r="S35" s="81"/>
      <c r="T35" s="118">
        <v>1.8964</v>
      </c>
      <c r="U35" s="81">
        <v>79</v>
      </c>
      <c r="V35" s="81">
        <v>13.5</v>
      </c>
      <c r="W35" s="81">
        <v>7.5</v>
      </c>
      <c r="X35" s="81">
        <v>6</v>
      </c>
      <c r="Y35" s="81">
        <v>31.8</v>
      </c>
      <c r="Z35" s="81">
        <v>0.2</v>
      </c>
      <c r="AA35" s="102">
        <v>39.7715614095543</v>
      </c>
      <c r="AB35" s="102">
        <v>26.5083477858232</v>
      </c>
      <c r="AC35" s="102">
        <v>17.0647042352249</v>
      </c>
      <c r="AD35" s="81"/>
      <c r="AE35" s="81" t="s">
        <v>41</v>
      </c>
      <c r="AF35" s="81">
        <v>110</v>
      </c>
      <c r="AG35" s="81" t="s">
        <v>42</v>
      </c>
      <c r="AH35" s="81">
        <v>160</v>
      </c>
      <c r="AI35" s="81">
        <v>15</v>
      </c>
      <c r="AJ35" s="81" t="s">
        <v>43</v>
      </c>
      <c r="AK35" s="81">
        <v>2500</v>
      </c>
      <c r="AL35" s="81"/>
      <c r="AM35" s="102"/>
      <c r="AN35" s="102">
        <v>21</v>
      </c>
      <c r="AO35" s="122">
        <v>0.069174</v>
      </c>
      <c r="AP35" s="102"/>
      <c r="AQ35" s="102">
        <v>1156.50388874433</v>
      </c>
      <c r="AR35" s="102"/>
      <c r="AS35" s="102">
        <v>1156.50388874433</v>
      </c>
      <c r="AT35" s="118">
        <f>AS35/AS36</f>
        <v>0.7195767195767226</v>
      </c>
      <c r="AU35" s="102"/>
      <c r="AV35" s="102">
        <f>AT35*$AU$46</f>
        <v>1085.6975282089636</v>
      </c>
      <c r="AW35" s="102">
        <f>AW34</f>
        <v>1463.3220851435456</v>
      </c>
      <c r="AX35" s="102"/>
      <c r="AY35" s="81" t="s">
        <v>15</v>
      </c>
      <c r="AZ35" s="81">
        <v>52</v>
      </c>
      <c r="BA35" s="81">
        <v>34</v>
      </c>
      <c r="BB35" s="81">
        <v>16</v>
      </c>
      <c r="BC35" s="81">
        <v>37</v>
      </c>
      <c r="BD35" s="81">
        <v>0</v>
      </c>
      <c r="BE35" s="81">
        <v>133</v>
      </c>
      <c r="BF35" s="81">
        <v>36</v>
      </c>
      <c r="BG35" s="81">
        <v>112</v>
      </c>
      <c r="BH35" s="81">
        <v>92</v>
      </c>
      <c r="BI35" s="121"/>
    </row>
    <row r="36" spans="1:60" ht="12.75" customHeight="1">
      <c r="A36" s="105">
        <v>2</v>
      </c>
      <c r="B36" s="81" t="s">
        <v>31</v>
      </c>
      <c r="C36" s="81" t="s">
        <v>162</v>
      </c>
      <c r="D36" s="81" t="s">
        <v>163</v>
      </c>
      <c r="E36" s="81" t="s">
        <v>165</v>
      </c>
      <c r="F36" s="81" t="s">
        <v>125</v>
      </c>
      <c r="G36" s="81" t="s">
        <v>125</v>
      </c>
      <c r="H36" s="61">
        <v>39975</v>
      </c>
      <c r="I36" s="81" t="s">
        <v>167</v>
      </c>
      <c r="J36" s="81" t="s">
        <v>164</v>
      </c>
      <c r="K36" s="81"/>
      <c r="L36" s="81"/>
      <c r="M36" s="81">
        <v>450</v>
      </c>
      <c r="N36" s="81">
        <v>450</v>
      </c>
      <c r="O36" s="81">
        <v>450</v>
      </c>
      <c r="P36" s="81"/>
      <c r="Q36" s="81"/>
      <c r="R36" s="81"/>
      <c r="S36" s="81"/>
      <c r="T36" s="118">
        <v>1.8964</v>
      </c>
      <c r="U36" s="81">
        <v>79</v>
      </c>
      <c r="V36" s="81">
        <v>13.5</v>
      </c>
      <c r="W36" s="81">
        <v>7.5</v>
      </c>
      <c r="X36" s="81">
        <v>6</v>
      </c>
      <c r="Y36" s="81">
        <v>31.8</v>
      </c>
      <c r="Z36" s="81">
        <v>0.2</v>
      </c>
      <c r="AA36" s="102">
        <v>39.7715614095543</v>
      </c>
      <c r="AB36" s="102">
        <v>26.5083477858232</v>
      </c>
      <c r="AC36" s="102">
        <v>17.0647042352249</v>
      </c>
      <c r="AD36" s="81"/>
      <c r="AE36" s="81" t="s">
        <v>41</v>
      </c>
      <c r="AF36" s="81">
        <v>110</v>
      </c>
      <c r="AG36" s="81" t="s">
        <v>42</v>
      </c>
      <c r="AH36" s="81">
        <v>160</v>
      </c>
      <c r="AI36" s="81">
        <v>15</v>
      </c>
      <c r="AJ36" s="81" t="s">
        <v>43</v>
      </c>
      <c r="AK36" s="81">
        <v>2500</v>
      </c>
      <c r="AL36" s="81"/>
      <c r="AM36" s="81"/>
      <c r="AN36" s="102">
        <v>21</v>
      </c>
      <c r="AO36" s="122">
        <v>0.043554</v>
      </c>
      <c r="AP36" s="81"/>
      <c r="AQ36" s="102">
        <v>1607.20025715204</v>
      </c>
      <c r="AR36" s="81"/>
      <c r="AS36" s="102">
        <v>1607.20025715204</v>
      </c>
      <c r="AT36" s="118"/>
      <c r="AU36" s="102"/>
      <c r="AV36" s="102"/>
      <c r="AW36" s="102">
        <f>AW35</f>
        <v>1463.3220851435456</v>
      </c>
      <c r="AX36" s="81"/>
      <c r="AY36" s="81" t="s">
        <v>15</v>
      </c>
      <c r="AZ36" s="81">
        <v>52</v>
      </c>
      <c r="BA36" s="81">
        <v>34</v>
      </c>
      <c r="BB36" s="81">
        <v>16</v>
      </c>
      <c r="BC36" s="81">
        <v>37</v>
      </c>
      <c r="BD36" s="81">
        <v>0</v>
      </c>
      <c r="BE36" s="81">
        <v>133</v>
      </c>
      <c r="BF36" s="81">
        <v>36</v>
      </c>
      <c r="BG36" s="81">
        <v>112</v>
      </c>
      <c r="BH36" s="81">
        <v>92</v>
      </c>
    </row>
    <row r="37" spans="1:60" ht="12.75" customHeight="1">
      <c r="A37" s="105">
        <v>2</v>
      </c>
      <c r="B37" s="81" t="s">
        <v>31</v>
      </c>
      <c r="C37" s="81" t="s">
        <v>162</v>
      </c>
      <c r="D37" s="81" t="s">
        <v>163</v>
      </c>
      <c r="E37" s="81" t="s">
        <v>165</v>
      </c>
      <c r="F37" s="81">
        <v>3004</v>
      </c>
      <c r="G37" s="81" t="s">
        <v>246</v>
      </c>
      <c r="H37" s="61">
        <v>39975</v>
      </c>
      <c r="I37" s="81" t="s">
        <v>167</v>
      </c>
      <c r="J37" s="81" t="s">
        <v>164</v>
      </c>
      <c r="K37" s="81"/>
      <c r="L37" s="81"/>
      <c r="M37" s="81">
        <v>450</v>
      </c>
      <c r="N37" s="81">
        <v>450</v>
      </c>
      <c r="O37" s="81">
        <v>450</v>
      </c>
      <c r="P37" s="81"/>
      <c r="Q37" s="81"/>
      <c r="R37" s="81"/>
      <c r="S37" s="81"/>
      <c r="T37" s="118">
        <v>1.8964</v>
      </c>
      <c r="U37" s="81">
        <v>79</v>
      </c>
      <c r="V37" s="81">
        <v>13.5</v>
      </c>
      <c r="W37" s="81">
        <v>7.5</v>
      </c>
      <c r="X37" s="81">
        <v>6</v>
      </c>
      <c r="Y37" s="81">
        <v>31.8</v>
      </c>
      <c r="Z37" s="81">
        <v>0.2</v>
      </c>
      <c r="AA37" s="102">
        <v>39.7715614095543</v>
      </c>
      <c r="AB37" s="102">
        <v>26.5083477858232</v>
      </c>
      <c r="AC37" s="102">
        <v>17.0647042352249</v>
      </c>
      <c r="AD37" s="81"/>
      <c r="AE37" s="81" t="s">
        <v>41</v>
      </c>
      <c r="AF37" s="81">
        <v>110</v>
      </c>
      <c r="AG37" s="81" t="s">
        <v>42</v>
      </c>
      <c r="AH37" s="81">
        <v>160</v>
      </c>
      <c r="AI37" s="81">
        <v>15</v>
      </c>
      <c r="AJ37" s="81" t="s">
        <v>43</v>
      </c>
      <c r="AK37" s="81">
        <v>2500</v>
      </c>
      <c r="AL37" s="81"/>
      <c r="AM37" s="81"/>
      <c r="AN37" s="102">
        <v>21</v>
      </c>
      <c r="AO37" s="122">
        <v>0.069174</v>
      </c>
      <c r="AP37" s="81"/>
      <c r="AQ37" s="102">
        <v>1011.94090265129</v>
      </c>
      <c r="AR37" s="81"/>
      <c r="AS37" s="102">
        <v>1011.94090265129</v>
      </c>
      <c r="AT37" s="118">
        <f>AS37/AS36</f>
        <v>0.6296296296296331</v>
      </c>
      <c r="AU37" s="102"/>
      <c r="AV37" s="102">
        <f>AT37*$AU$46</f>
        <v>949.9853371828443</v>
      </c>
      <c r="AW37" s="102">
        <f>AW36</f>
        <v>1463.3220851435456</v>
      </c>
      <c r="AX37" s="81"/>
      <c r="AY37" s="81" t="s">
        <v>15</v>
      </c>
      <c r="AZ37" s="81">
        <v>52</v>
      </c>
      <c r="BA37" s="81">
        <v>34</v>
      </c>
      <c r="BB37" s="81">
        <v>16</v>
      </c>
      <c r="BC37" s="81">
        <v>37</v>
      </c>
      <c r="BD37" s="81">
        <v>0</v>
      </c>
      <c r="BE37" s="81">
        <v>133</v>
      </c>
      <c r="BF37" s="81">
        <v>36</v>
      </c>
      <c r="BG37" s="81">
        <v>112</v>
      </c>
      <c r="BH37" s="81">
        <v>92</v>
      </c>
    </row>
    <row r="38" spans="1:60" ht="12.75" customHeight="1">
      <c r="A38" s="105">
        <v>2</v>
      </c>
      <c r="B38" s="81" t="s">
        <v>31</v>
      </c>
      <c r="C38" s="81" t="s">
        <v>162</v>
      </c>
      <c r="D38" s="81" t="s">
        <v>163</v>
      </c>
      <c r="E38" s="81" t="s">
        <v>165</v>
      </c>
      <c r="F38" s="81">
        <v>2004</v>
      </c>
      <c r="G38" s="81" t="s">
        <v>247</v>
      </c>
      <c r="H38" s="61">
        <v>39975</v>
      </c>
      <c r="I38" s="81" t="s">
        <v>167</v>
      </c>
      <c r="J38" s="81" t="s">
        <v>164</v>
      </c>
      <c r="K38" s="81"/>
      <c r="L38" s="81"/>
      <c r="M38" s="81">
        <v>450</v>
      </c>
      <c r="N38" s="81">
        <v>450</v>
      </c>
      <c r="O38" s="81">
        <v>450</v>
      </c>
      <c r="P38" s="81"/>
      <c r="Q38" s="81"/>
      <c r="R38" s="81"/>
      <c r="S38" s="81"/>
      <c r="T38" s="118">
        <v>1.8964</v>
      </c>
      <c r="U38" s="81">
        <v>79</v>
      </c>
      <c r="V38" s="81">
        <v>13.5</v>
      </c>
      <c r="W38" s="81">
        <v>7.5</v>
      </c>
      <c r="X38" s="81">
        <v>6</v>
      </c>
      <c r="Y38" s="81">
        <v>31.8</v>
      </c>
      <c r="Z38" s="81">
        <v>0.2</v>
      </c>
      <c r="AA38" s="102">
        <v>39.7715614095543</v>
      </c>
      <c r="AB38" s="102">
        <v>26.5083477858232</v>
      </c>
      <c r="AC38" s="102">
        <v>17.0647042352249</v>
      </c>
      <c r="AD38" s="81"/>
      <c r="AE38" s="81" t="s">
        <v>41</v>
      </c>
      <c r="AF38" s="81">
        <v>110</v>
      </c>
      <c r="AG38" s="81" t="s">
        <v>42</v>
      </c>
      <c r="AH38" s="81">
        <v>160</v>
      </c>
      <c r="AI38" s="81">
        <v>15</v>
      </c>
      <c r="AJ38" s="81" t="s">
        <v>43</v>
      </c>
      <c r="AK38" s="81">
        <v>2500</v>
      </c>
      <c r="AL38" s="81"/>
      <c r="AM38" s="81"/>
      <c r="AN38" s="102">
        <v>21</v>
      </c>
      <c r="AO38" s="122">
        <v>0.069174</v>
      </c>
      <c r="AP38" s="81"/>
      <c r="AQ38" s="102">
        <v>2168.44479139561</v>
      </c>
      <c r="AR38" s="81"/>
      <c r="AS38" s="102">
        <v>2168.44479139561</v>
      </c>
      <c r="AT38" s="118">
        <f>AS38/AS39</f>
        <v>1.888888888888887</v>
      </c>
      <c r="AU38" s="102"/>
      <c r="AV38" s="102">
        <f>AT38*$AU$46</f>
        <v>2849.9560115485147</v>
      </c>
      <c r="AW38" s="102">
        <f>AW37</f>
        <v>1463.3220851435456</v>
      </c>
      <c r="AX38" s="81"/>
      <c r="AY38" s="81" t="s">
        <v>15</v>
      </c>
      <c r="AZ38" s="81">
        <v>52</v>
      </c>
      <c r="BA38" s="81">
        <v>34</v>
      </c>
      <c r="BB38" s="81">
        <v>16</v>
      </c>
      <c r="BC38" s="81">
        <v>37</v>
      </c>
      <c r="BD38" s="81">
        <v>0</v>
      </c>
      <c r="BE38" s="81">
        <v>133</v>
      </c>
      <c r="BF38" s="81">
        <v>36</v>
      </c>
      <c r="BG38" s="81">
        <v>112</v>
      </c>
      <c r="BH38" s="81">
        <v>92</v>
      </c>
    </row>
    <row r="39" spans="1:60" ht="12.75" customHeight="1">
      <c r="A39" s="105">
        <v>2</v>
      </c>
      <c r="B39" s="81" t="s">
        <v>31</v>
      </c>
      <c r="C39" s="81" t="s">
        <v>162</v>
      </c>
      <c r="D39" s="81" t="s">
        <v>163</v>
      </c>
      <c r="E39" s="81" t="s">
        <v>165</v>
      </c>
      <c r="F39" s="81" t="s">
        <v>125</v>
      </c>
      <c r="G39" s="81" t="s">
        <v>125</v>
      </c>
      <c r="H39" s="61">
        <v>39975</v>
      </c>
      <c r="I39" s="81" t="s">
        <v>167</v>
      </c>
      <c r="J39" s="81" t="s">
        <v>164</v>
      </c>
      <c r="K39" s="81"/>
      <c r="L39" s="81"/>
      <c r="M39" s="81">
        <v>450</v>
      </c>
      <c r="N39" s="81">
        <v>450</v>
      </c>
      <c r="O39" s="81">
        <v>450</v>
      </c>
      <c r="P39" s="81"/>
      <c r="Q39" s="81"/>
      <c r="R39" s="81"/>
      <c r="S39" s="81"/>
      <c r="T39" s="118">
        <v>1.8964</v>
      </c>
      <c r="U39" s="81">
        <v>79</v>
      </c>
      <c r="V39" s="81">
        <v>13.5</v>
      </c>
      <c r="W39" s="81">
        <v>7.5</v>
      </c>
      <c r="X39" s="81">
        <v>6</v>
      </c>
      <c r="Y39" s="81">
        <v>31.8</v>
      </c>
      <c r="Z39" s="81">
        <v>0.2</v>
      </c>
      <c r="AA39" s="102">
        <v>39.7715614095543</v>
      </c>
      <c r="AB39" s="102">
        <v>26.5083477858232</v>
      </c>
      <c r="AC39" s="102">
        <v>17.0647042352249</v>
      </c>
      <c r="AD39" s="81"/>
      <c r="AE39" s="81" t="s">
        <v>41</v>
      </c>
      <c r="AF39" s="81">
        <v>110</v>
      </c>
      <c r="AG39" s="81" t="s">
        <v>42</v>
      </c>
      <c r="AH39" s="81">
        <v>160</v>
      </c>
      <c r="AI39" s="81">
        <v>15</v>
      </c>
      <c r="AJ39" s="81" t="s">
        <v>43</v>
      </c>
      <c r="AK39" s="81">
        <v>2500</v>
      </c>
      <c r="AL39" s="81"/>
      <c r="AM39" s="81"/>
      <c r="AN39" s="102">
        <v>21</v>
      </c>
      <c r="AO39" s="122">
        <v>0.043554</v>
      </c>
      <c r="AP39" s="81"/>
      <c r="AQ39" s="102">
        <v>1148.00018368003</v>
      </c>
      <c r="AR39" s="81"/>
      <c r="AS39" s="102">
        <v>1148.00018368003</v>
      </c>
      <c r="AT39" s="118"/>
      <c r="AU39" s="102"/>
      <c r="AV39" s="102"/>
      <c r="AW39" s="102">
        <f>AW38</f>
        <v>1463.3220851435456</v>
      </c>
      <c r="AX39" s="81"/>
      <c r="AY39" s="81" t="s">
        <v>15</v>
      </c>
      <c r="AZ39" s="81">
        <v>52</v>
      </c>
      <c r="BA39" s="81">
        <v>34</v>
      </c>
      <c r="BB39" s="81">
        <v>16</v>
      </c>
      <c r="BC39" s="81">
        <v>37</v>
      </c>
      <c r="BD39" s="81">
        <v>0</v>
      </c>
      <c r="BE39" s="81">
        <v>133</v>
      </c>
      <c r="BF39" s="81">
        <v>36</v>
      </c>
      <c r="BG39" s="81">
        <v>112</v>
      </c>
      <c r="BH39" s="81">
        <v>92</v>
      </c>
    </row>
    <row r="40" spans="1:60" ht="12.75" customHeight="1">
      <c r="A40" s="105">
        <v>2</v>
      </c>
      <c r="B40" s="81" t="s">
        <v>31</v>
      </c>
      <c r="C40" s="81" t="s">
        <v>162</v>
      </c>
      <c r="D40" s="81" t="s">
        <v>163</v>
      </c>
      <c r="E40" s="81" t="s">
        <v>165</v>
      </c>
      <c r="F40" s="81">
        <v>1005</v>
      </c>
      <c r="G40" s="81" t="s">
        <v>241</v>
      </c>
      <c r="H40" s="61">
        <v>39975</v>
      </c>
      <c r="I40" s="81" t="s">
        <v>167</v>
      </c>
      <c r="J40" s="81" t="s">
        <v>164</v>
      </c>
      <c r="K40" s="81"/>
      <c r="L40" s="81"/>
      <c r="M40" s="81">
        <v>450</v>
      </c>
      <c r="N40" s="81">
        <v>450</v>
      </c>
      <c r="O40" s="81">
        <v>450</v>
      </c>
      <c r="P40" s="81"/>
      <c r="Q40" s="81"/>
      <c r="R40" s="81"/>
      <c r="S40" s="81"/>
      <c r="T40" s="118">
        <v>1.8964</v>
      </c>
      <c r="U40" s="81">
        <v>79</v>
      </c>
      <c r="V40" s="81">
        <v>13.5</v>
      </c>
      <c r="W40" s="81">
        <v>7.5</v>
      </c>
      <c r="X40" s="81">
        <v>6</v>
      </c>
      <c r="Y40" s="81">
        <v>31.8</v>
      </c>
      <c r="Z40" s="81">
        <v>0.2</v>
      </c>
      <c r="AA40" s="102">
        <v>39.7715614095543</v>
      </c>
      <c r="AB40" s="102">
        <v>26.5083477858232</v>
      </c>
      <c r="AC40" s="102">
        <v>17.0647042352249</v>
      </c>
      <c r="AD40" s="81"/>
      <c r="AE40" s="81" t="s">
        <v>41</v>
      </c>
      <c r="AF40" s="81">
        <v>110</v>
      </c>
      <c r="AG40" s="81" t="s">
        <v>42</v>
      </c>
      <c r="AH40" s="81">
        <v>160</v>
      </c>
      <c r="AI40" s="81">
        <v>15</v>
      </c>
      <c r="AJ40" s="81" t="s">
        <v>43</v>
      </c>
      <c r="AK40" s="81">
        <v>2500</v>
      </c>
      <c r="AL40" s="81"/>
      <c r="AM40" s="81"/>
      <c r="AN40" s="102">
        <v>21</v>
      </c>
      <c r="AO40" s="122">
        <v>0.069174</v>
      </c>
      <c r="AP40" s="81"/>
      <c r="AQ40" s="102">
        <v>578.251944372163</v>
      </c>
      <c r="AR40" s="81"/>
      <c r="AS40" s="102">
        <v>578.251944372163</v>
      </c>
      <c r="AT40" s="118">
        <f>AS40/AS39</f>
        <v>0.5037037037037035</v>
      </c>
      <c r="AU40" s="102"/>
      <c r="AV40" s="102">
        <f>AT40*$AU$46</f>
        <v>759.988269746271</v>
      </c>
      <c r="AW40" s="102">
        <f>AW39</f>
        <v>1463.3220851435456</v>
      </c>
      <c r="AX40" s="81"/>
      <c r="AY40" s="81" t="s">
        <v>15</v>
      </c>
      <c r="AZ40" s="81">
        <v>52</v>
      </c>
      <c r="BA40" s="81">
        <v>34</v>
      </c>
      <c r="BB40" s="81">
        <v>16</v>
      </c>
      <c r="BC40" s="81">
        <v>37</v>
      </c>
      <c r="BD40" s="81">
        <v>0</v>
      </c>
      <c r="BE40" s="81">
        <v>133</v>
      </c>
      <c r="BF40" s="81">
        <v>36</v>
      </c>
      <c r="BG40" s="81">
        <v>112</v>
      </c>
      <c r="BH40" s="81">
        <v>92</v>
      </c>
    </row>
    <row r="41" spans="1:60" ht="12.75" customHeight="1">
      <c r="A41" s="105">
        <v>2</v>
      </c>
      <c r="B41" s="81" t="s">
        <v>31</v>
      </c>
      <c r="C41" s="81" t="s">
        <v>162</v>
      </c>
      <c r="D41" s="81" t="s">
        <v>163</v>
      </c>
      <c r="E41" s="81" t="s">
        <v>165</v>
      </c>
      <c r="F41" s="81" t="s">
        <v>253</v>
      </c>
      <c r="G41" s="81" t="s">
        <v>254</v>
      </c>
      <c r="H41" s="61">
        <v>39975</v>
      </c>
      <c r="I41" s="81" t="s">
        <v>167</v>
      </c>
      <c r="J41" s="81" t="s">
        <v>164</v>
      </c>
      <c r="K41" s="81"/>
      <c r="L41" s="81"/>
      <c r="M41" s="81">
        <v>450</v>
      </c>
      <c r="N41" s="81">
        <v>450</v>
      </c>
      <c r="O41" s="81">
        <v>450</v>
      </c>
      <c r="P41" s="81"/>
      <c r="Q41" s="81"/>
      <c r="R41" s="81"/>
      <c r="S41" s="81"/>
      <c r="T41" s="118">
        <v>1.8964</v>
      </c>
      <c r="U41" s="81">
        <v>79</v>
      </c>
      <c r="V41" s="81">
        <v>13.5</v>
      </c>
      <c r="W41" s="81">
        <v>7.5</v>
      </c>
      <c r="X41" s="81">
        <v>6</v>
      </c>
      <c r="Y41" s="81">
        <v>31.8</v>
      </c>
      <c r="Z41" s="81">
        <v>0.2</v>
      </c>
      <c r="AA41" s="102">
        <v>39.7715614095543</v>
      </c>
      <c r="AB41" s="102">
        <v>26.5083477858232</v>
      </c>
      <c r="AC41" s="102">
        <v>17.0647042352249</v>
      </c>
      <c r="AD41" s="81"/>
      <c r="AE41" s="81" t="s">
        <v>41</v>
      </c>
      <c r="AF41" s="81">
        <v>110</v>
      </c>
      <c r="AG41" s="81" t="s">
        <v>42</v>
      </c>
      <c r="AH41" s="81">
        <v>160</v>
      </c>
      <c r="AI41" s="81">
        <v>15</v>
      </c>
      <c r="AJ41" s="81" t="s">
        <v>43</v>
      </c>
      <c r="AK41" s="81">
        <v>2500</v>
      </c>
      <c r="AL41" s="81"/>
      <c r="AM41" s="81"/>
      <c r="AN41" s="102">
        <v>21</v>
      </c>
      <c r="AO41" s="122">
        <v>0.069174</v>
      </c>
      <c r="AP41" s="81"/>
      <c r="AQ41" s="102">
        <v>1011.94090265129</v>
      </c>
      <c r="AR41" s="81"/>
      <c r="AS41" s="102">
        <v>1011.94090265129</v>
      </c>
      <c r="AT41" s="118">
        <f>AS41/AS42</f>
        <v>0.4897119341563816</v>
      </c>
      <c r="AU41" s="102"/>
      <c r="AV41" s="102">
        <f>AT41*$AU$46</f>
        <v>738.877484475546</v>
      </c>
      <c r="AW41" s="102">
        <f>AW40</f>
        <v>1463.3220851435456</v>
      </c>
      <c r="AX41" s="81"/>
      <c r="AY41" s="81" t="s">
        <v>15</v>
      </c>
      <c r="AZ41" s="81">
        <v>52</v>
      </c>
      <c r="BA41" s="81">
        <v>34</v>
      </c>
      <c r="BB41" s="81">
        <v>16</v>
      </c>
      <c r="BC41" s="81">
        <v>37</v>
      </c>
      <c r="BD41" s="81">
        <v>0</v>
      </c>
      <c r="BE41" s="81">
        <v>133</v>
      </c>
      <c r="BF41" s="81">
        <v>36</v>
      </c>
      <c r="BG41" s="81">
        <v>112</v>
      </c>
      <c r="BH41" s="81">
        <v>92</v>
      </c>
    </row>
    <row r="42" spans="1:60" ht="12.75" customHeight="1">
      <c r="A42" s="105">
        <v>2</v>
      </c>
      <c r="B42" s="81" t="s">
        <v>31</v>
      </c>
      <c r="C42" s="81" t="s">
        <v>162</v>
      </c>
      <c r="D42" s="81" t="s">
        <v>163</v>
      </c>
      <c r="E42" s="81" t="s">
        <v>165</v>
      </c>
      <c r="F42" s="81" t="s">
        <v>125</v>
      </c>
      <c r="G42" s="81" t="s">
        <v>125</v>
      </c>
      <c r="H42" s="61">
        <v>39975</v>
      </c>
      <c r="I42" s="81" t="s">
        <v>167</v>
      </c>
      <c r="J42" s="81" t="s">
        <v>164</v>
      </c>
      <c r="K42" s="81"/>
      <c r="L42" s="81"/>
      <c r="M42" s="81">
        <v>450</v>
      </c>
      <c r="N42" s="81">
        <v>450</v>
      </c>
      <c r="O42" s="81">
        <v>450</v>
      </c>
      <c r="P42" s="81"/>
      <c r="Q42" s="81"/>
      <c r="R42" s="81"/>
      <c r="S42" s="81"/>
      <c r="T42" s="118">
        <v>1.8964</v>
      </c>
      <c r="U42" s="81">
        <v>79</v>
      </c>
      <c r="V42" s="81">
        <v>13.5</v>
      </c>
      <c r="W42" s="81">
        <v>7.5</v>
      </c>
      <c r="X42" s="81">
        <v>6</v>
      </c>
      <c r="Y42" s="81">
        <v>31.8</v>
      </c>
      <c r="Z42" s="81">
        <v>0.2</v>
      </c>
      <c r="AA42" s="102">
        <v>39.7715614095543</v>
      </c>
      <c r="AB42" s="102">
        <v>26.5083477858232</v>
      </c>
      <c r="AC42" s="102">
        <v>17.0647042352249</v>
      </c>
      <c r="AD42" s="81"/>
      <c r="AE42" s="81" t="s">
        <v>41</v>
      </c>
      <c r="AF42" s="81">
        <v>110</v>
      </c>
      <c r="AG42" s="81" t="s">
        <v>42</v>
      </c>
      <c r="AH42" s="81">
        <v>160</v>
      </c>
      <c r="AI42" s="81">
        <v>15</v>
      </c>
      <c r="AJ42" s="81" t="s">
        <v>43</v>
      </c>
      <c r="AK42" s="81">
        <v>2500</v>
      </c>
      <c r="AL42" s="81"/>
      <c r="AM42" s="81"/>
      <c r="AN42" s="102">
        <v>21</v>
      </c>
      <c r="AO42" s="122">
        <v>0.043554</v>
      </c>
      <c r="AP42" s="81"/>
      <c r="AQ42" s="102">
        <v>2066.40033062405</v>
      </c>
      <c r="AR42" s="81"/>
      <c r="AS42" s="102">
        <v>2066.40033062405</v>
      </c>
      <c r="AT42" s="118"/>
      <c r="AU42" s="102"/>
      <c r="AV42" s="102"/>
      <c r="AW42" s="102">
        <f>AW41</f>
        <v>1463.3220851435456</v>
      </c>
      <c r="AX42" s="81"/>
      <c r="AY42" s="81" t="s">
        <v>15</v>
      </c>
      <c r="AZ42" s="81">
        <v>52</v>
      </c>
      <c r="BA42" s="81">
        <v>34</v>
      </c>
      <c r="BB42" s="81">
        <v>16</v>
      </c>
      <c r="BC42" s="81">
        <v>37</v>
      </c>
      <c r="BD42" s="81">
        <v>0</v>
      </c>
      <c r="BE42" s="81">
        <v>133</v>
      </c>
      <c r="BF42" s="81">
        <v>36</v>
      </c>
      <c r="BG42" s="81">
        <v>112</v>
      </c>
      <c r="BH42" s="81">
        <v>92</v>
      </c>
    </row>
    <row r="43" spans="1:60" ht="13.5" customHeight="1">
      <c r="A43" s="105">
        <v>2</v>
      </c>
      <c r="B43" s="81" t="s">
        <v>31</v>
      </c>
      <c r="C43" s="81" t="s">
        <v>162</v>
      </c>
      <c r="D43" s="81" t="s">
        <v>163</v>
      </c>
      <c r="E43" s="81" t="s">
        <v>165</v>
      </c>
      <c r="F43" s="81">
        <v>2331</v>
      </c>
      <c r="G43" s="81" t="s">
        <v>252</v>
      </c>
      <c r="H43" s="61">
        <v>39975</v>
      </c>
      <c r="I43" s="81" t="s">
        <v>167</v>
      </c>
      <c r="J43" s="81" t="s">
        <v>164</v>
      </c>
      <c r="K43" s="81"/>
      <c r="L43" s="81"/>
      <c r="M43" s="81">
        <v>450</v>
      </c>
      <c r="N43" s="81">
        <v>450</v>
      </c>
      <c r="O43" s="81">
        <v>450</v>
      </c>
      <c r="P43" s="81"/>
      <c r="Q43" s="81"/>
      <c r="R43" s="81"/>
      <c r="S43" s="81"/>
      <c r="T43" s="118">
        <v>1.8964</v>
      </c>
      <c r="U43" s="81">
        <v>79</v>
      </c>
      <c r="V43" s="81">
        <v>13.5</v>
      </c>
      <c r="W43" s="81">
        <v>7.5</v>
      </c>
      <c r="X43" s="81">
        <v>6</v>
      </c>
      <c r="Y43" s="81">
        <v>31.8</v>
      </c>
      <c r="Z43" s="81">
        <v>0.2</v>
      </c>
      <c r="AA43" s="102">
        <v>39.7715614095543</v>
      </c>
      <c r="AB43" s="102">
        <v>26.5083477858232</v>
      </c>
      <c r="AC43" s="102">
        <v>17.0647042352249</v>
      </c>
      <c r="AD43" s="81"/>
      <c r="AE43" s="81" t="s">
        <v>41</v>
      </c>
      <c r="AF43" s="81">
        <v>110</v>
      </c>
      <c r="AG43" s="81" t="s">
        <v>42</v>
      </c>
      <c r="AH43" s="81">
        <v>160</v>
      </c>
      <c r="AI43" s="81">
        <v>15</v>
      </c>
      <c r="AJ43" s="81" t="s">
        <v>43</v>
      </c>
      <c r="AK43" s="81">
        <v>2500</v>
      </c>
      <c r="AL43" s="81"/>
      <c r="AM43" s="81"/>
      <c r="AN43" s="102">
        <v>21</v>
      </c>
      <c r="AO43" s="122">
        <v>0.069174</v>
      </c>
      <c r="AP43" s="81"/>
      <c r="AQ43" s="102">
        <v>1011.94090265129</v>
      </c>
      <c r="AR43" s="81"/>
      <c r="AS43" s="102">
        <v>1011.94090265129</v>
      </c>
      <c r="AT43" s="118">
        <f>AS43/AS42</f>
        <v>0.4897119341563816</v>
      </c>
      <c r="AU43" s="102"/>
      <c r="AV43" s="102">
        <f>AT43*$AU$46</f>
        <v>738.877484475546</v>
      </c>
      <c r="AW43" s="102">
        <f>AW42</f>
        <v>1463.3220851435456</v>
      </c>
      <c r="AX43" s="81"/>
      <c r="AY43" s="81" t="s">
        <v>15</v>
      </c>
      <c r="AZ43" s="81">
        <v>52</v>
      </c>
      <c r="BA43" s="81">
        <v>34</v>
      </c>
      <c r="BB43" s="81">
        <v>16</v>
      </c>
      <c r="BC43" s="81">
        <v>37</v>
      </c>
      <c r="BD43" s="81">
        <v>0</v>
      </c>
      <c r="BE43" s="81">
        <v>133</v>
      </c>
      <c r="BF43" s="81">
        <v>36</v>
      </c>
      <c r="BG43" s="81">
        <v>112</v>
      </c>
      <c r="BH43" s="81">
        <v>92</v>
      </c>
    </row>
    <row r="44" spans="1:60" ht="12.75" customHeight="1">
      <c r="A44" s="105">
        <v>2</v>
      </c>
      <c r="B44" s="81" t="s">
        <v>31</v>
      </c>
      <c r="C44" s="81" t="s">
        <v>162</v>
      </c>
      <c r="D44" s="81" t="s">
        <v>163</v>
      </c>
      <c r="E44" s="81" t="s">
        <v>165</v>
      </c>
      <c r="F44" s="81">
        <v>2330</v>
      </c>
      <c r="G44" s="81" t="s">
        <v>183</v>
      </c>
      <c r="H44" s="61">
        <v>39975</v>
      </c>
      <c r="I44" s="81" t="s">
        <v>167</v>
      </c>
      <c r="J44" s="81" t="s">
        <v>164</v>
      </c>
      <c r="K44" s="81"/>
      <c r="L44" s="81"/>
      <c r="M44" s="81">
        <v>450</v>
      </c>
      <c r="N44" s="81">
        <v>450</v>
      </c>
      <c r="O44" s="81">
        <v>450</v>
      </c>
      <c r="P44" s="81"/>
      <c r="Q44" s="81"/>
      <c r="R44" s="81"/>
      <c r="S44" s="81"/>
      <c r="T44" s="118">
        <v>1.8964</v>
      </c>
      <c r="U44" s="81">
        <v>79</v>
      </c>
      <c r="V44" s="81">
        <v>13.5</v>
      </c>
      <c r="W44" s="81">
        <v>7.5</v>
      </c>
      <c r="X44" s="81">
        <v>6</v>
      </c>
      <c r="Y44" s="81">
        <v>31.8</v>
      </c>
      <c r="Z44" s="81">
        <v>0.2</v>
      </c>
      <c r="AA44" s="102">
        <v>39.7715614095543</v>
      </c>
      <c r="AB44" s="102">
        <v>26.5083477858232</v>
      </c>
      <c r="AC44" s="102">
        <v>17.0647042352249</v>
      </c>
      <c r="AD44" s="81"/>
      <c r="AE44" s="81" t="s">
        <v>41</v>
      </c>
      <c r="AF44" s="81">
        <v>110</v>
      </c>
      <c r="AG44" s="81" t="s">
        <v>42</v>
      </c>
      <c r="AH44" s="81">
        <v>160</v>
      </c>
      <c r="AI44" s="81">
        <v>15</v>
      </c>
      <c r="AJ44" s="81" t="s">
        <v>43</v>
      </c>
      <c r="AK44" s="81">
        <v>2500</v>
      </c>
      <c r="AL44" s="81"/>
      <c r="AM44" s="81"/>
      <c r="AN44" s="102">
        <v>21</v>
      </c>
      <c r="AO44" s="122">
        <v>0.069174</v>
      </c>
      <c r="AP44" s="81"/>
      <c r="AQ44" s="102">
        <v>1590.19284702345</v>
      </c>
      <c r="AR44" s="81"/>
      <c r="AS44" s="102">
        <v>1590.19284702345</v>
      </c>
      <c r="AT44" s="118">
        <f>AS44/AS45</f>
        <v>1.3851851851851862</v>
      </c>
      <c r="AU44" s="102"/>
      <c r="AV44" s="102">
        <f>AT44*$AU$46</f>
        <v>2089.9677418022475</v>
      </c>
      <c r="AW44" s="102">
        <f>AW43</f>
        <v>1463.3220851435456</v>
      </c>
      <c r="AX44" s="81"/>
      <c r="AY44" s="81" t="s">
        <v>15</v>
      </c>
      <c r="AZ44" s="81">
        <v>52</v>
      </c>
      <c r="BA44" s="81">
        <v>34</v>
      </c>
      <c r="BB44" s="81">
        <v>16</v>
      </c>
      <c r="BC44" s="81">
        <v>37</v>
      </c>
      <c r="BD44" s="81">
        <v>0</v>
      </c>
      <c r="BE44" s="81">
        <v>133</v>
      </c>
      <c r="BF44" s="81">
        <v>36</v>
      </c>
      <c r="BG44" s="81">
        <v>112</v>
      </c>
      <c r="BH44" s="81">
        <v>92</v>
      </c>
    </row>
    <row r="45" spans="1:60" ht="12.75" customHeight="1">
      <c r="A45" s="105">
        <v>2</v>
      </c>
      <c r="B45" s="81" t="s">
        <v>31</v>
      </c>
      <c r="C45" s="81" t="s">
        <v>162</v>
      </c>
      <c r="D45" s="81" t="s">
        <v>163</v>
      </c>
      <c r="E45" s="81" t="s">
        <v>165</v>
      </c>
      <c r="F45" s="81" t="s">
        <v>125</v>
      </c>
      <c r="G45" s="81" t="s">
        <v>125</v>
      </c>
      <c r="H45" s="61">
        <v>39975</v>
      </c>
      <c r="I45" s="81" t="s">
        <v>167</v>
      </c>
      <c r="J45" s="81" t="s">
        <v>164</v>
      </c>
      <c r="K45" s="81"/>
      <c r="L45" s="81"/>
      <c r="M45" s="81">
        <v>450</v>
      </c>
      <c r="N45" s="81">
        <v>450</v>
      </c>
      <c r="O45" s="81">
        <v>450</v>
      </c>
      <c r="P45" s="81"/>
      <c r="Q45" s="81"/>
      <c r="R45" s="81"/>
      <c r="S45" s="81"/>
      <c r="T45" s="118">
        <v>1.8964</v>
      </c>
      <c r="U45" s="81">
        <v>79</v>
      </c>
      <c r="V45" s="81">
        <v>13.5</v>
      </c>
      <c r="W45" s="81">
        <v>7.5</v>
      </c>
      <c r="X45" s="81">
        <v>6</v>
      </c>
      <c r="Y45" s="81">
        <v>31.8</v>
      </c>
      <c r="Z45" s="81">
        <v>0.2</v>
      </c>
      <c r="AA45" s="102">
        <v>39.7715614095543</v>
      </c>
      <c r="AB45" s="102">
        <v>26.5083477858232</v>
      </c>
      <c r="AC45" s="102">
        <v>17.0647042352249</v>
      </c>
      <c r="AD45" s="81"/>
      <c r="AE45" s="81" t="s">
        <v>41</v>
      </c>
      <c r="AF45" s="81">
        <v>110</v>
      </c>
      <c r="AG45" s="81" t="s">
        <v>42</v>
      </c>
      <c r="AH45" s="81">
        <v>160</v>
      </c>
      <c r="AI45" s="81">
        <v>15</v>
      </c>
      <c r="AJ45" s="81" t="s">
        <v>43</v>
      </c>
      <c r="AK45" s="81">
        <v>2500</v>
      </c>
      <c r="AL45" s="81"/>
      <c r="AM45" s="81"/>
      <c r="AN45" s="102">
        <v>21</v>
      </c>
      <c r="AO45" s="122">
        <v>0.043554</v>
      </c>
      <c r="AP45" s="81"/>
      <c r="AQ45" s="102">
        <v>1148.00018368003</v>
      </c>
      <c r="AR45" s="81"/>
      <c r="AS45" s="102">
        <v>1148.00018368003</v>
      </c>
      <c r="AT45" s="118"/>
      <c r="AU45" s="102"/>
      <c r="AV45" s="102"/>
      <c r="AW45" s="102">
        <f>AW44</f>
        <v>1463.3220851435456</v>
      </c>
      <c r="AX45" s="81"/>
      <c r="AY45" s="81" t="s">
        <v>15</v>
      </c>
      <c r="AZ45" s="81">
        <v>52</v>
      </c>
      <c r="BA45" s="81">
        <v>34</v>
      </c>
      <c r="BB45" s="81">
        <v>16</v>
      </c>
      <c r="BC45" s="81">
        <v>37</v>
      </c>
      <c r="BD45" s="81">
        <v>0</v>
      </c>
      <c r="BE45" s="81">
        <v>133</v>
      </c>
      <c r="BF45" s="81">
        <v>36</v>
      </c>
      <c r="BG45" s="81">
        <v>112</v>
      </c>
      <c r="BH45" s="81">
        <v>92</v>
      </c>
    </row>
    <row r="46" spans="1:256" ht="12.75" customHeight="1">
      <c r="A46" s="105">
        <v>2</v>
      </c>
      <c r="B46" s="123" t="s">
        <v>31</v>
      </c>
      <c r="C46" s="123" t="s">
        <v>162</v>
      </c>
      <c r="D46" s="123" t="s">
        <v>163</v>
      </c>
      <c r="E46" s="123" t="s">
        <v>165</v>
      </c>
      <c r="F46" s="123" t="s">
        <v>105</v>
      </c>
      <c r="G46" s="123" t="s">
        <v>105</v>
      </c>
      <c r="H46" s="97">
        <v>39975</v>
      </c>
      <c r="I46" s="123" t="s">
        <v>167</v>
      </c>
      <c r="J46" s="123" t="s">
        <v>164</v>
      </c>
      <c r="K46" s="123"/>
      <c r="L46" s="123"/>
      <c r="M46" s="123">
        <v>450</v>
      </c>
      <c r="N46" s="123">
        <v>450</v>
      </c>
      <c r="O46" s="123">
        <v>450</v>
      </c>
      <c r="P46" s="123"/>
      <c r="Q46" s="123"/>
      <c r="R46" s="123"/>
      <c r="S46" s="123"/>
      <c r="T46" s="115">
        <v>1.8964</v>
      </c>
      <c r="U46" s="123">
        <v>79</v>
      </c>
      <c r="V46" s="123">
        <v>13.5</v>
      </c>
      <c r="W46" s="123">
        <v>7.5</v>
      </c>
      <c r="X46" s="123">
        <v>6</v>
      </c>
      <c r="Y46" s="123">
        <v>31.8</v>
      </c>
      <c r="Z46" s="123">
        <v>0.2</v>
      </c>
      <c r="AA46" s="111">
        <v>39.7715614095543</v>
      </c>
      <c r="AB46" s="111">
        <v>26.5083477858232</v>
      </c>
      <c r="AC46" s="111">
        <v>17.0647042352249</v>
      </c>
      <c r="AD46" s="123"/>
      <c r="AE46" s="123" t="s">
        <v>41</v>
      </c>
      <c r="AF46" s="123">
        <v>110</v>
      </c>
      <c r="AG46" s="123" t="s">
        <v>42</v>
      </c>
      <c r="AH46" s="123">
        <v>160</v>
      </c>
      <c r="AI46" s="123">
        <v>15</v>
      </c>
      <c r="AJ46" s="123" t="s">
        <v>43</v>
      </c>
      <c r="AK46" s="123">
        <v>2500</v>
      </c>
      <c r="AL46" s="123"/>
      <c r="AM46" s="123"/>
      <c r="AN46" s="111">
        <v>21</v>
      </c>
      <c r="AO46" s="100">
        <v>0.069174</v>
      </c>
      <c r="AP46" s="123"/>
      <c r="AQ46" s="111">
        <v>3035.82270795386</v>
      </c>
      <c r="AR46" s="123"/>
      <c r="AS46" s="111">
        <v>3035.82270795386</v>
      </c>
      <c r="AT46" s="115">
        <f>AS46/AS45</f>
        <v>2.644444444444447</v>
      </c>
      <c r="AU46" s="111">
        <f>AVERAGE(AS27,AS30,AS33,AS36,AS39,AS42,AS45)</f>
        <v>1508.8002414080386</v>
      </c>
      <c r="AV46" s="111">
        <f>AT46*$AU$46</f>
        <v>3989.938416167928</v>
      </c>
      <c r="AW46" s="111">
        <f>AW45</f>
        <v>1463.3220851435456</v>
      </c>
      <c r="AX46" s="123"/>
      <c r="AY46" s="123" t="s">
        <v>15</v>
      </c>
      <c r="AZ46" s="123">
        <v>52</v>
      </c>
      <c r="BA46" s="123">
        <v>34</v>
      </c>
      <c r="BB46" s="123">
        <v>16</v>
      </c>
      <c r="BC46" s="123">
        <v>37</v>
      </c>
      <c r="BD46" s="123">
        <v>0</v>
      </c>
      <c r="BE46" s="123">
        <v>133</v>
      </c>
      <c r="BF46" s="123">
        <v>36</v>
      </c>
      <c r="BG46" s="123">
        <v>112</v>
      </c>
      <c r="BH46" s="123">
        <v>92</v>
      </c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/>
      <c r="DS46" s="119"/>
      <c r="DT46" s="119"/>
      <c r="DU46" s="119"/>
      <c r="DV46" s="119"/>
      <c r="DW46" s="119"/>
      <c r="DX46" s="119"/>
      <c r="DY46" s="119"/>
      <c r="DZ46" s="119"/>
      <c r="EA46" s="119"/>
      <c r="EB46" s="119"/>
      <c r="EC46" s="119"/>
      <c r="ED46" s="119"/>
      <c r="EE46" s="119"/>
      <c r="EF46" s="119"/>
      <c r="EG46" s="119"/>
      <c r="EH46" s="119"/>
      <c r="EI46" s="119"/>
      <c r="EJ46" s="119"/>
      <c r="EK46" s="119"/>
      <c r="EL46" s="119"/>
      <c r="EM46" s="119"/>
      <c r="EN46" s="119"/>
      <c r="EO46" s="119"/>
      <c r="EP46" s="119"/>
      <c r="EQ46" s="119"/>
      <c r="ER46" s="119"/>
      <c r="ES46" s="119"/>
      <c r="ET46" s="119"/>
      <c r="EU46" s="119"/>
      <c r="EV46" s="119"/>
      <c r="EW46" s="119"/>
      <c r="EX46" s="119"/>
      <c r="EY46" s="119"/>
      <c r="EZ46" s="119"/>
      <c r="FA46" s="119"/>
      <c r="FB46" s="119"/>
      <c r="FC46" s="119"/>
      <c r="FD46" s="119"/>
      <c r="FE46" s="119"/>
      <c r="FF46" s="119"/>
      <c r="FG46" s="119"/>
      <c r="FH46" s="119"/>
      <c r="FI46" s="119"/>
      <c r="FJ46" s="119"/>
      <c r="FK46" s="119"/>
      <c r="FL46" s="119"/>
      <c r="FM46" s="119"/>
      <c r="FN46" s="119"/>
      <c r="FO46" s="119"/>
      <c r="FP46" s="119"/>
      <c r="FQ46" s="119"/>
      <c r="FR46" s="119"/>
      <c r="FS46" s="119"/>
      <c r="FT46" s="119"/>
      <c r="FU46" s="119"/>
      <c r="FV46" s="119"/>
      <c r="FW46" s="119"/>
      <c r="FX46" s="119"/>
      <c r="FY46" s="119"/>
      <c r="FZ46" s="119"/>
      <c r="GA46" s="119"/>
      <c r="GB46" s="119"/>
      <c r="GC46" s="119"/>
      <c r="GD46" s="119"/>
      <c r="GE46" s="119"/>
      <c r="GF46" s="119"/>
      <c r="GG46" s="119"/>
      <c r="GH46" s="119"/>
      <c r="GI46" s="119"/>
      <c r="GJ46" s="119"/>
      <c r="GK46" s="119"/>
      <c r="GL46" s="119"/>
      <c r="GM46" s="119"/>
      <c r="GN46" s="119"/>
      <c r="GO46" s="119"/>
      <c r="GP46" s="119"/>
      <c r="GQ46" s="119"/>
      <c r="GR46" s="119"/>
      <c r="GS46" s="119"/>
      <c r="GT46" s="119"/>
      <c r="GU46" s="119"/>
      <c r="GV46" s="119"/>
      <c r="GW46" s="119"/>
      <c r="GX46" s="119"/>
      <c r="GY46" s="119"/>
      <c r="GZ46" s="119"/>
      <c r="HA46" s="119"/>
      <c r="HB46" s="119"/>
      <c r="HC46" s="119"/>
      <c r="HD46" s="119"/>
      <c r="HE46" s="119"/>
      <c r="HF46" s="119"/>
      <c r="HG46" s="119"/>
      <c r="HH46" s="119"/>
      <c r="HI46" s="119"/>
      <c r="HJ46" s="119"/>
      <c r="HK46" s="119"/>
      <c r="HL46" s="119"/>
      <c r="HM46" s="119"/>
      <c r="HN46" s="119"/>
      <c r="HO46" s="119"/>
      <c r="HP46" s="119"/>
      <c r="HQ46" s="119"/>
      <c r="HR46" s="119"/>
      <c r="HS46" s="119"/>
      <c r="HT46" s="119"/>
      <c r="HU46" s="119"/>
      <c r="HV46" s="119"/>
      <c r="HW46" s="119"/>
      <c r="HX46" s="119"/>
      <c r="HY46" s="119"/>
      <c r="HZ46" s="119"/>
      <c r="IA46" s="119"/>
      <c r="IB46" s="119"/>
      <c r="IC46" s="119"/>
      <c r="ID46" s="119"/>
      <c r="IE46" s="119"/>
      <c r="IF46" s="119"/>
      <c r="IG46" s="119"/>
      <c r="IH46" s="119"/>
      <c r="II46" s="119"/>
      <c r="IJ46" s="119"/>
      <c r="IK46" s="119"/>
      <c r="IL46" s="119"/>
      <c r="IM46" s="119"/>
      <c r="IN46" s="119"/>
      <c r="IO46" s="119"/>
      <c r="IP46" s="119"/>
      <c r="IQ46" s="119"/>
      <c r="IR46" s="119"/>
      <c r="IS46" s="119"/>
      <c r="IT46" s="119"/>
      <c r="IU46" s="119"/>
      <c r="IV46" s="119"/>
    </row>
    <row r="47" spans="1:61" ht="12.75" customHeight="1">
      <c r="A47" s="105">
        <v>3</v>
      </c>
      <c r="B47" s="81" t="s">
        <v>135</v>
      </c>
      <c r="C47" s="81" t="s">
        <v>139</v>
      </c>
      <c r="D47" s="81" t="s">
        <v>141</v>
      </c>
      <c r="E47" s="81" t="s">
        <v>136</v>
      </c>
      <c r="F47" s="81" t="s">
        <v>286</v>
      </c>
      <c r="G47" s="81" t="s">
        <v>180</v>
      </c>
      <c r="H47" s="61">
        <v>39973</v>
      </c>
      <c r="I47" s="81" t="s">
        <v>140</v>
      </c>
      <c r="J47" s="81" t="s">
        <v>146</v>
      </c>
      <c r="K47" s="81"/>
      <c r="L47" s="81"/>
      <c r="M47" s="81"/>
      <c r="N47" s="81"/>
      <c r="O47" s="81"/>
      <c r="P47" s="81"/>
      <c r="Q47" s="81"/>
      <c r="R47" s="81"/>
      <c r="S47" s="81"/>
      <c r="T47" s="118">
        <v>3.41352</v>
      </c>
      <c r="U47" s="99">
        <v>54.5</v>
      </c>
      <c r="V47" s="99">
        <v>29</v>
      </c>
      <c r="W47" s="99">
        <v>16.5</v>
      </c>
      <c r="X47" s="99">
        <v>6.1</v>
      </c>
      <c r="Y47" s="99">
        <v>8.9</v>
      </c>
      <c r="Z47" s="81">
        <v>0.3</v>
      </c>
      <c r="AA47" s="102">
        <v>55.6420763062955</v>
      </c>
      <c r="AB47" s="102">
        <v>25.683025610434</v>
      </c>
      <c r="AC47" s="102">
        <v>18.4360063628922</v>
      </c>
      <c r="AD47" s="81"/>
      <c r="AE47" s="81" t="s">
        <v>130</v>
      </c>
      <c r="AF47" s="81">
        <v>70</v>
      </c>
      <c r="AG47" s="81" t="s">
        <v>148</v>
      </c>
      <c r="AH47" s="81">
        <v>250</v>
      </c>
      <c r="AI47" s="81">
        <v>17</v>
      </c>
      <c r="AJ47" s="81" t="s">
        <v>43</v>
      </c>
      <c r="AK47" s="81">
        <v>2960</v>
      </c>
      <c r="AL47" s="81"/>
      <c r="AM47" s="81"/>
      <c r="AN47" s="81" t="s">
        <v>149</v>
      </c>
      <c r="AO47" s="81" t="s">
        <v>150</v>
      </c>
      <c r="AP47" s="81">
        <v>520</v>
      </c>
      <c r="AQ47" s="81">
        <v>3135</v>
      </c>
      <c r="AR47" s="81"/>
      <c r="AS47" s="102">
        <v>3135</v>
      </c>
      <c r="AT47" s="118">
        <f>AS47/AS49</f>
        <v>0.7833583208395802</v>
      </c>
      <c r="AU47" s="81"/>
      <c r="AV47" s="102">
        <f>AT47*$AU$66</f>
        <v>3165.028735632184</v>
      </c>
      <c r="AW47" s="102">
        <f>AVERAGE(AV47:AV66)</f>
        <v>3568.985855029143</v>
      </c>
      <c r="AX47" s="81" t="s">
        <v>152</v>
      </c>
      <c r="AY47" s="81" t="s">
        <v>15</v>
      </c>
      <c r="AZ47" s="102">
        <v>45.18</v>
      </c>
      <c r="BA47" s="102">
        <v>43.62</v>
      </c>
      <c r="BB47" s="102">
        <v>2.51</v>
      </c>
      <c r="BC47" s="102">
        <v>18.48</v>
      </c>
      <c r="BD47" s="102">
        <v>1.01</v>
      </c>
      <c r="BE47" s="102">
        <v>126.4</v>
      </c>
      <c r="BF47" s="102">
        <v>33.27</v>
      </c>
      <c r="BG47" s="102">
        <v>176.49</v>
      </c>
      <c r="BH47" s="102">
        <v>178.03</v>
      </c>
      <c r="BI47" s="81"/>
    </row>
    <row r="48" spans="1:61" ht="12.75" customHeight="1">
      <c r="A48" s="105">
        <v>3</v>
      </c>
      <c r="B48" s="81" t="s">
        <v>135</v>
      </c>
      <c r="C48" s="81" t="s">
        <v>139</v>
      </c>
      <c r="D48" s="81" t="s">
        <v>141</v>
      </c>
      <c r="E48" s="81" t="s">
        <v>136</v>
      </c>
      <c r="F48" s="81" t="s">
        <v>289</v>
      </c>
      <c r="G48" s="81" t="s">
        <v>198</v>
      </c>
      <c r="H48" s="61">
        <v>39973</v>
      </c>
      <c r="I48" s="81" t="s">
        <v>140</v>
      </c>
      <c r="J48" s="81" t="s">
        <v>146</v>
      </c>
      <c r="K48" s="81"/>
      <c r="L48" s="81"/>
      <c r="M48" s="81"/>
      <c r="N48" s="81"/>
      <c r="O48" s="81"/>
      <c r="P48" s="81"/>
      <c r="Q48" s="81"/>
      <c r="R48" s="81"/>
      <c r="S48" s="81"/>
      <c r="T48" s="118">
        <v>3.41352</v>
      </c>
      <c r="U48" s="99">
        <v>54.5</v>
      </c>
      <c r="V48" s="99">
        <v>29</v>
      </c>
      <c r="W48" s="99">
        <v>16.5</v>
      </c>
      <c r="X48" s="99">
        <v>6.1</v>
      </c>
      <c r="Y48" s="99">
        <v>8.9</v>
      </c>
      <c r="Z48" s="81">
        <v>0.3</v>
      </c>
      <c r="AA48" s="102">
        <v>55.6420763062955</v>
      </c>
      <c r="AB48" s="102">
        <v>25.683025610434</v>
      </c>
      <c r="AC48" s="102">
        <v>18.4360063628922</v>
      </c>
      <c r="AD48" s="81"/>
      <c r="AE48" s="81" t="s">
        <v>130</v>
      </c>
      <c r="AF48" s="81">
        <v>70</v>
      </c>
      <c r="AG48" s="81" t="s">
        <v>148</v>
      </c>
      <c r="AH48" s="81">
        <v>250</v>
      </c>
      <c r="AI48" s="81">
        <v>17</v>
      </c>
      <c r="AJ48" s="81" t="s">
        <v>43</v>
      </c>
      <c r="AK48" s="81">
        <v>2960</v>
      </c>
      <c r="AL48" s="81"/>
      <c r="AM48" s="81"/>
      <c r="AN48" s="81" t="s">
        <v>149</v>
      </c>
      <c r="AO48" s="81" t="s">
        <v>185</v>
      </c>
      <c r="AP48" s="81">
        <v>490</v>
      </c>
      <c r="AQ48" s="81">
        <v>2948</v>
      </c>
      <c r="AR48" s="81"/>
      <c r="AS48" s="102">
        <v>2948</v>
      </c>
      <c r="AT48" s="118">
        <f>AS48/AS49</f>
        <v>0.736631684157921</v>
      </c>
      <c r="AU48" s="81"/>
      <c r="AV48" s="102">
        <f>AT48*$AU$66</f>
        <v>2976.23754789272</v>
      </c>
      <c r="AW48" s="102">
        <f>AW47</f>
        <v>3568.985855029143</v>
      </c>
      <c r="AX48" s="81" t="s">
        <v>152</v>
      </c>
      <c r="AY48" s="81" t="s">
        <v>15</v>
      </c>
      <c r="AZ48" s="102">
        <v>45.18</v>
      </c>
      <c r="BA48" s="102">
        <v>43.62</v>
      </c>
      <c r="BB48" s="102">
        <v>2.51</v>
      </c>
      <c r="BC48" s="102">
        <v>18.48</v>
      </c>
      <c r="BD48" s="102">
        <v>1.01</v>
      </c>
      <c r="BE48" s="102">
        <v>126.4</v>
      </c>
      <c r="BF48" s="102">
        <v>33.27</v>
      </c>
      <c r="BG48" s="102">
        <v>176.49</v>
      </c>
      <c r="BH48" s="102">
        <v>178.03</v>
      </c>
      <c r="BI48" s="81"/>
    </row>
    <row r="49" spans="1:61" ht="12.75" customHeight="1">
      <c r="A49" s="105">
        <v>3</v>
      </c>
      <c r="B49" s="81" t="s">
        <v>135</v>
      </c>
      <c r="C49" s="81" t="s">
        <v>139</v>
      </c>
      <c r="D49" s="81" t="s">
        <v>141</v>
      </c>
      <c r="E49" s="81" t="s">
        <v>136</v>
      </c>
      <c r="F49" s="81" t="s">
        <v>192</v>
      </c>
      <c r="G49" s="81" t="s">
        <v>193</v>
      </c>
      <c r="H49" s="61">
        <v>39973</v>
      </c>
      <c r="I49" s="81" t="s">
        <v>140</v>
      </c>
      <c r="J49" s="81" t="s">
        <v>146</v>
      </c>
      <c r="K49" s="81"/>
      <c r="L49" s="81"/>
      <c r="M49" s="81"/>
      <c r="N49" s="81"/>
      <c r="O49" s="81"/>
      <c r="P49" s="81"/>
      <c r="Q49" s="81"/>
      <c r="R49" s="81"/>
      <c r="S49" s="81"/>
      <c r="T49" s="118">
        <v>3.41352</v>
      </c>
      <c r="U49" s="99">
        <v>54.5</v>
      </c>
      <c r="V49" s="99">
        <v>29</v>
      </c>
      <c r="W49" s="99">
        <v>16.5</v>
      </c>
      <c r="X49" s="99">
        <v>6.1</v>
      </c>
      <c r="Y49" s="99">
        <v>8.9</v>
      </c>
      <c r="Z49" s="81">
        <v>0.3</v>
      </c>
      <c r="AA49" s="102">
        <v>55.6420763062955</v>
      </c>
      <c r="AB49" s="102">
        <v>25.683025610434</v>
      </c>
      <c r="AC49" s="102">
        <v>18.4360063628922</v>
      </c>
      <c r="AD49" s="81"/>
      <c r="AE49" s="81" t="s">
        <v>130</v>
      </c>
      <c r="AF49" s="81">
        <v>70</v>
      </c>
      <c r="AG49" s="81" t="s">
        <v>148</v>
      </c>
      <c r="AH49" s="81">
        <v>250</v>
      </c>
      <c r="AI49" s="81">
        <v>17</v>
      </c>
      <c r="AJ49" s="81" t="s">
        <v>43</v>
      </c>
      <c r="AK49" s="81">
        <v>2960</v>
      </c>
      <c r="AL49" s="81"/>
      <c r="AM49" s="81"/>
      <c r="AN49" s="81" t="s">
        <v>149</v>
      </c>
      <c r="AO49" s="81" t="s">
        <v>194</v>
      </c>
      <c r="AP49" s="81">
        <v>1333</v>
      </c>
      <c r="AQ49" s="81">
        <v>4002</v>
      </c>
      <c r="AR49" s="81"/>
      <c r="AS49" s="102">
        <v>4002</v>
      </c>
      <c r="AT49" s="118"/>
      <c r="AU49" s="81"/>
      <c r="AV49" s="102"/>
      <c r="AW49" s="102">
        <f>AW48</f>
        <v>3568.985855029143</v>
      </c>
      <c r="AX49" s="81" t="s">
        <v>152</v>
      </c>
      <c r="AY49" s="81" t="s">
        <v>15</v>
      </c>
      <c r="AZ49" s="102">
        <v>45.18</v>
      </c>
      <c r="BA49" s="102">
        <v>43.62</v>
      </c>
      <c r="BB49" s="102">
        <v>2.51</v>
      </c>
      <c r="BC49" s="102">
        <v>18.48</v>
      </c>
      <c r="BD49" s="102">
        <v>1.01</v>
      </c>
      <c r="BE49" s="102">
        <v>126.4</v>
      </c>
      <c r="BF49" s="102">
        <v>33.27</v>
      </c>
      <c r="BG49" s="102">
        <v>176.49</v>
      </c>
      <c r="BH49" s="102">
        <v>178.03</v>
      </c>
      <c r="BI49" s="81"/>
    </row>
    <row r="50" spans="1:61" ht="12.75" customHeight="1">
      <c r="A50" s="105">
        <v>3</v>
      </c>
      <c r="B50" s="81" t="s">
        <v>135</v>
      </c>
      <c r="C50" s="81" t="s">
        <v>139</v>
      </c>
      <c r="D50" s="81" t="s">
        <v>141</v>
      </c>
      <c r="E50" s="81" t="s">
        <v>136</v>
      </c>
      <c r="F50" s="81" t="s">
        <v>143</v>
      </c>
      <c r="G50" s="81" t="s">
        <v>145</v>
      </c>
      <c r="H50" s="61">
        <v>39973</v>
      </c>
      <c r="I50" s="81" t="s">
        <v>140</v>
      </c>
      <c r="J50" s="81" t="s">
        <v>146</v>
      </c>
      <c r="K50" s="81"/>
      <c r="L50" s="81"/>
      <c r="M50" s="81"/>
      <c r="N50" s="81"/>
      <c r="O50" s="81"/>
      <c r="P50" s="81"/>
      <c r="Q50" s="81"/>
      <c r="R50" s="81"/>
      <c r="S50" s="81"/>
      <c r="T50" s="118">
        <v>3.41352</v>
      </c>
      <c r="U50" s="99">
        <v>54.5</v>
      </c>
      <c r="V50" s="99">
        <v>29</v>
      </c>
      <c r="W50" s="99">
        <v>16.5</v>
      </c>
      <c r="X50" s="99">
        <v>6.1</v>
      </c>
      <c r="Y50" s="99">
        <v>8.9</v>
      </c>
      <c r="Z50" s="81">
        <v>0.3</v>
      </c>
      <c r="AA50" s="102">
        <v>55.6420763062955</v>
      </c>
      <c r="AB50" s="102">
        <v>25.683025610434</v>
      </c>
      <c r="AC50" s="102">
        <v>18.4360063628922</v>
      </c>
      <c r="AD50" s="81"/>
      <c r="AE50" s="81" t="s">
        <v>130</v>
      </c>
      <c r="AF50" s="81">
        <v>70</v>
      </c>
      <c r="AG50" s="81" t="s">
        <v>148</v>
      </c>
      <c r="AH50" s="81">
        <v>250</v>
      </c>
      <c r="AI50" s="81">
        <v>17</v>
      </c>
      <c r="AJ50" s="81" t="s">
        <v>43</v>
      </c>
      <c r="AK50" s="81">
        <v>2960</v>
      </c>
      <c r="AL50" s="81"/>
      <c r="AM50" s="81"/>
      <c r="AN50" s="81" t="s">
        <v>149</v>
      </c>
      <c r="AO50" s="81" t="s">
        <v>150</v>
      </c>
      <c r="AP50" s="81">
        <v>640</v>
      </c>
      <c r="AQ50" s="81">
        <v>3858</v>
      </c>
      <c r="AR50" s="81"/>
      <c r="AS50" s="102">
        <v>3858</v>
      </c>
      <c r="AT50" s="118">
        <f>AS50/AS49</f>
        <v>0.9640179910044977</v>
      </c>
      <c r="AU50" s="81"/>
      <c r="AV50" s="102">
        <f>AT50*$AU$66</f>
        <v>3894.9540229885056</v>
      </c>
      <c r="AW50" s="102">
        <f>AW49</f>
        <v>3568.985855029143</v>
      </c>
      <c r="AX50" s="81" t="s">
        <v>152</v>
      </c>
      <c r="AY50" s="81" t="s">
        <v>15</v>
      </c>
      <c r="AZ50" s="102">
        <v>45.18</v>
      </c>
      <c r="BA50" s="102">
        <v>43.62</v>
      </c>
      <c r="BB50" s="102">
        <v>2.51</v>
      </c>
      <c r="BC50" s="102">
        <v>18.48</v>
      </c>
      <c r="BD50" s="102">
        <v>1.01</v>
      </c>
      <c r="BE50" s="102">
        <v>126.4</v>
      </c>
      <c r="BF50" s="102">
        <v>33.27</v>
      </c>
      <c r="BG50" s="102">
        <v>176.49</v>
      </c>
      <c r="BH50" s="102">
        <v>178.03</v>
      </c>
      <c r="BI50" s="81"/>
    </row>
    <row r="51" spans="1:61" ht="12.75" customHeight="1">
      <c r="A51" s="105">
        <v>3</v>
      </c>
      <c r="B51" s="81" t="s">
        <v>135</v>
      </c>
      <c r="C51" s="81" t="s">
        <v>139</v>
      </c>
      <c r="D51" s="81" t="s">
        <v>141</v>
      </c>
      <c r="E51" s="81" t="s">
        <v>136</v>
      </c>
      <c r="F51" s="81" t="s">
        <v>184</v>
      </c>
      <c r="G51" s="81" t="s">
        <v>161</v>
      </c>
      <c r="H51" s="61">
        <v>39973</v>
      </c>
      <c r="I51" s="81" t="s">
        <v>140</v>
      </c>
      <c r="J51" s="81" t="s">
        <v>146</v>
      </c>
      <c r="K51" s="81"/>
      <c r="L51" s="81"/>
      <c r="M51" s="81"/>
      <c r="N51" s="81"/>
      <c r="O51" s="81"/>
      <c r="P51" s="81"/>
      <c r="Q51" s="81"/>
      <c r="R51" s="81"/>
      <c r="S51" s="81"/>
      <c r="T51" s="118">
        <v>3.41352</v>
      </c>
      <c r="U51" s="99">
        <v>54.5</v>
      </c>
      <c r="V51" s="99">
        <v>29</v>
      </c>
      <c r="W51" s="99">
        <v>16.5</v>
      </c>
      <c r="X51" s="99">
        <v>6.1</v>
      </c>
      <c r="Y51" s="99">
        <v>8.9</v>
      </c>
      <c r="Z51" s="81">
        <v>0.3</v>
      </c>
      <c r="AA51" s="102">
        <v>55.6420763062955</v>
      </c>
      <c r="AB51" s="102">
        <v>25.683025610434</v>
      </c>
      <c r="AC51" s="102">
        <v>18.4360063628922</v>
      </c>
      <c r="AD51" s="81"/>
      <c r="AE51" s="81" t="s">
        <v>130</v>
      </c>
      <c r="AF51" s="81">
        <v>70</v>
      </c>
      <c r="AG51" s="81" t="s">
        <v>148</v>
      </c>
      <c r="AH51" s="81">
        <v>250</v>
      </c>
      <c r="AI51" s="81">
        <v>17</v>
      </c>
      <c r="AJ51" s="81" t="s">
        <v>43</v>
      </c>
      <c r="AK51" s="81">
        <v>2960</v>
      </c>
      <c r="AL51" s="81"/>
      <c r="AM51" s="81"/>
      <c r="AN51" s="81" t="s">
        <v>149</v>
      </c>
      <c r="AO51" s="81" t="s">
        <v>185</v>
      </c>
      <c r="AP51" s="81">
        <v>490</v>
      </c>
      <c r="AQ51" s="81">
        <v>2948</v>
      </c>
      <c r="AR51" s="81"/>
      <c r="AS51" s="102">
        <v>2948</v>
      </c>
      <c r="AT51" s="118">
        <f>AS51/AS52</f>
        <v>0.8675691583284285</v>
      </c>
      <c r="AU51" s="81"/>
      <c r="AV51" s="102">
        <f>AT51*$AU$66</f>
        <v>3505.2685893662942</v>
      </c>
      <c r="AW51" s="102">
        <f>AW50</f>
        <v>3568.985855029143</v>
      </c>
      <c r="AX51" s="81" t="s">
        <v>152</v>
      </c>
      <c r="AY51" s="81" t="s">
        <v>15</v>
      </c>
      <c r="AZ51" s="102">
        <v>45.18</v>
      </c>
      <c r="BA51" s="102">
        <v>43.62</v>
      </c>
      <c r="BB51" s="102">
        <v>2.51</v>
      </c>
      <c r="BC51" s="102">
        <v>18.48</v>
      </c>
      <c r="BD51" s="102">
        <v>1.01</v>
      </c>
      <c r="BE51" s="102">
        <v>126.4</v>
      </c>
      <c r="BF51" s="102">
        <v>33.27</v>
      </c>
      <c r="BG51" s="102">
        <v>176.49</v>
      </c>
      <c r="BH51" s="102">
        <v>178.03</v>
      </c>
      <c r="BI51" s="81"/>
    </row>
    <row r="52" spans="1:61" ht="12.75" customHeight="1">
      <c r="A52" s="105">
        <v>3</v>
      </c>
      <c r="B52" s="81" t="s">
        <v>135</v>
      </c>
      <c r="C52" s="81" t="s">
        <v>139</v>
      </c>
      <c r="D52" s="81" t="s">
        <v>141</v>
      </c>
      <c r="E52" s="81" t="s">
        <v>136</v>
      </c>
      <c r="F52" s="81" t="s">
        <v>192</v>
      </c>
      <c r="G52" s="81" t="s">
        <v>193</v>
      </c>
      <c r="H52" s="61">
        <v>39973</v>
      </c>
      <c r="I52" s="81" t="s">
        <v>140</v>
      </c>
      <c r="J52" s="81" t="s">
        <v>146</v>
      </c>
      <c r="K52" s="81"/>
      <c r="L52" s="81"/>
      <c r="M52" s="81"/>
      <c r="N52" s="81"/>
      <c r="O52" s="81"/>
      <c r="P52" s="81"/>
      <c r="Q52" s="81"/>
      <c r="R52" s="81"/>
      <c r="S52" s="81"/>
      <c r="T52" s="118">
        <v>3.41352</v>
      </c>
      <c r="U52" s="99">
        <v>54.5</v>
      </c>
      <c r="V52" s="99">
        <v>29</v>
      </c>
      <c r="W52" s="99">
        <v>16.5</v>
      </c>
      <c r="X52" s="99">
        <v>6.1</v>
      </c>
      <c r="Y52" s="99">
        <v>8.9</v>
      </c>
      <c r="Z52" s="81">
        <v>0.3</v>
      </c>
      <c r="AA52" s="102">
        <v>55.6420763062955</v>
      </c>
      <c r="AB52" s="102">
        <v>25.683025610434</v>
      </c>
      <c r="AC52" s="102">
        <v>18.4360063628922</v>
      </c>
      <c r="AD52" s="81"/>
      <c r="AE52" s="81" t="s">
        <v>130</v>
      </c>
      <c r="AF52" s="81">
        <v>70</v>
      </c>
      <c r="AG52" s="81" t="s">
        <v>148</v>
      </c>
      <c r="AH52" s="81">
        <v>250</v>
      </c>
      <c r="AI52" s="81">
        <v>17</v>
      </c>
      <c r="AJ52" s="81" t="s">
        <v>43</v>
      </c>
      <c r="AK52" s="81">
        <v>2960</v>
      </c>
      <c r="AL52" s="81"/>
      <c r="AM52" s="81"/>
      <c r="AN52" s="81" t="s">
        <v>149</v>
      </c>
      <c r="AO52" s="81" t="s">
        <v>194</v>
      </c>
      <c r="AP52" s="81">
        <v>1132</v>
      </c>
      <c r="AQ52" s="81">
        <v>3398</v>
      </c>
      <c r="AR52" s="81"/>
      <c r="AS52" s="102">
        <v>3398</v>
      </c>
      <c r="AT52" s="118"/>
      <c r="AU52" s="81"/>
      <c r="AV52" s="102"/>
      <c r="AW52" s="102">
        <f>AW51</f>
        <v>3568.985855029143</v>
      </c>
      <c r="AX52" s="81" t="s">
        <v>152</v>
      </c>
      <c r="AY52" s="81" t="s">
        <v>15</v>
      </c>
      <c r="AZ52" s="102">
        <v>45.18</v>
      </c>
      <c r="BA52" s="102">
        <v>43.62</v>
      </c>
      <c r="BB52" s="102">
        <v>2.51</v>
      </c>
      <c r="BC52" s="102">
        <v>18.48</v>
      </c>
      <c r="BD52" s="102">
        <v>1.01</v>
      </c>
      <c r="BE52" s="102">
        <v>126.4</v>
      </c>
      <c r="BF52" s="102">
        <v>33.27</v>
      </c>
      <c r="BG52" s="102">
        <v>176.49</v>
      </c>
      <c r="BH52" s="102">
        <v>178.03</v>
      </c>
      <c r="BI52" s="81"/>
    </row>
    <row r="53" spans="1:61" ht="12.75" customHeight="1">
      <c r="A53" s="105">
        <v>3</v>
      </c>
      <c r="B53" s="81" t="s">
        <v>135</v>
      </c>
      <c r="C53" s="81" t="s">
        <v>139</v>
      </c>
      <c r="D53" s="81" t="s">
        <v>141</v>
      </c>
      <c r="E53" s="81" t="s">
        <v>136</v>
      </c>
      <c r="F53" s="81" t="s">
        <v>225</v>
      </c>
      <c r="G53" s="81" t="s">
        <v>189</v>
      </c>
      <c r="H53" s="61">
        <v>39973</v>
      </c>
      <c r="I53" s="81" t="s">
        <v>140</v>
      </c>
      <c r="J53" s="81" t="s">
        <v>146</v>
      </c>
      <c r="K53" s="81"/>
      <c r="L53" s="81"/>
      <c r="M53" s="81"/>
      <c r="N53" s="81"/>
      <c r="O53" s="81"/>
      <c r="P53" s="81"/>
      <c r="Q53" s="81"/>
      <c r="R53" s="81"/>
      <c r="S53" s="81"/>
      <c r="T53" s="118">
        <v>3.41352</v>
      </c>
      <c r="U53" s="99">
        <v>54.5</v>
      </c>
      <c r="V53" s="99">
        <v>29</v>
      </c>
      <c r="W53" s="99">
        <v>16.5</v>
      </c>
      <c r="X53" s="99">
        <v>6.1</v>
      </c>
      <c r="Y53" s="99">
        <v>8.9</v>
      </c>
      <c r="Z53" s="81">
        <v>0.3</v>
      </c>
      <c r="AA53" s="102">
        <v>55.6420763062955</v>
      </c>
      <c r="AB53" s="102">
        <v>25.683025610434</v>
      </c>
      <c r="AC53" s="102">
        <v>18.4360063628922</v>
      </c>
      <c r="AD53" s="81"/>
      <c r="AE53" s="81" t="s">
        <v>130</v>
      </c>
      <c r="AF53" s="81">
        <v>70</v>
      </c>
      <c r="AG53" s="81" t="s">
        <v>148</v>
      </c>
      <c r="AH53" s="81">
        <v>250</v>
      </c>
      <c r="AI53" s="81">
        <v>17</v>
      </c>
      <c r="AJ53" s="81" t="s">
        <v>43</v>
      </c>
      <c r="AK53" s="81">
        <v>2960</v>
      </c>
      <c r="AL53" s="81"/>
      <c r="AM53" s="81"/>
      <c r="AN53" s="81" t="s">
        <v>149</v>
      </c>
      <c r="AO53" s="81" t="s">
        <v>150</v>
      </c>
      <c r="AP53" s="81">
        <v>590</v>
      </c>
      <c r="AQ53" s="81">
        <v>3557</v>
      </c>
      <c r="AR53" s="81"/>
      <c r="AS53" s="102">
        <v>3557</v>
      </c>
      <c r="AT53" s="118">
        <f>AS53/AS52</f>
        <v>1.0467922307239552</v>
      </c>
      <c r="AU53" s="81"/>
      <c r="AV53" s="102">
        <f>AT53*$AU$66</f>
        <v>4229.389542868354</v>
      </c>
      <c r="AW53" s="102">
        <f>AW52</f>
        <v>3568.985855029143</v>
      </c>
      <c r="AX53" s="81" t="s">
        <v>152</v>
      </c>
      <c r="AY53" s="81" t="s">
        <v>15</v>
      </c>
      <c r="AZ53" s="102">
        <v>45.18</v>
      </c>
      <c r="BA53" s="102">
        <v>43.62</v>
      </c>
      <c r="BB53" s="102">
        <v>2.51</v>
      </c>
      <c r="BC53" s="102">
        <v>18.48</v>
      </c>
      <c r="BD53" s="102">
        <v>1.01</v>
      </c>
      <c r="BE53" s="102">
        <v>126.4</v>
      </c>
      <c r="BF53" s="102">
        <v>33.27</v>
      </c>
      <c r="BG53" s="102">
        <v>176.49</v>
      </c>
      <c r="BH53" s="102">
        <v>178.03</v>
      </c>
      <c r="BI53" s="81"/>
    </row>
    <row r="54" spans="1:61" ht="12.75" customHeight="1">
      <c r="A54" s="105">
        <v>3</v>
      </c>
      <c r="B54" s="81" t="s">
        <v>135</v>
      </c>
      <c r="C54" s="81" t="s">
        <v>139</v>
      </c>
      <c r="D54" s="81" t="s">
        <v>141</v>
      </c>
      <c r="E54" s="81" t="s">
        <v>136</v>
      </c>
      <c r="F54" s="81" t="s">
        <v>231</v>
      </c>
      <c r="G54" s="81" t="s">
        <v>226</v>
      </c>
      <c r="H54" s="61">
        <v>39973</v>
      </c>
      <c r="I54" s="81" t="s">
        <v>140</v>
      </c>
      <c r="J54" s="81" t="s">
        <v>146</v>
      </c>
      <c r="K54" s="81"/>
      <c r="L54" s="81"/>
      <c r="M54" s="81"/>
      <c r="N54" s="81"/>
      <c r="O54" s="81"/>
      <c r="P54" s="81"/>
      <c r="Q54" s="81"/>
      <c r="R54" s="81"/>
      <c r="S54" s="81"/>
      <c r="T54" s="118">
        <v>3.41352</v>
      </c>
      <c r="U54" s="99">
        <v>54.5</v>
      </c>
      <c r="V54" s="99">
        <v>29</v>
      </c>
      <c r="W54" s="99">
        <v>16.5</v>
      </c>
      <c r="X54" s="99">
        <v>6.1</v>
      </c>
      <c r="Y54" s="99">
        <v>8.9</v>
      </c>
      <c r="Z54" s="81">
        <v>0.3</v>
      </c>
      <c r="AA54" s="102">
        <v>55.6420763062955</v>
      </c>
      <c r="AB54" s="102">
        <v>25.683025610434</v>
      </c>
      <c r="AC54" s="102">
        <v>18.4360063628922</v>
      </c>
      <c r="AD54" s="81"/>
      <c r="AE54" s="81" t="s">
        <v>130</v>
      </c>
      <c r="AF54" s="81">
        <v>70</v>
      </c>
      <c r="AG54" s="81" t="s">
        <v>148</v>
      </c>
      <c r="AH54" s="81">
        <v>250</v>
      </c>
      <c r="AI54" s="81">
        <v>17</v>
      </c>
      <c r="AJ54" s="81" t="s">
        <v>43</v>
      </c>
      <c r="AK54" s="81">
        <v>2960</v>
      </c>
      <c r="AL54" s="81"/>
      <c r="AM54" s="81"/>
      <c r="AN54" s="81" t="s">
        <v>149</v>
      </c>
      <c r="AO54" s="81" t="s">
        <v>185</v>
      </c>
      <c r="AP54" s="81">
        <v>640</v>
      </c>
      <c r="AQ54" s="81">
        <v>3851</v>
      </c>
      <c r="AR54" s="81"/>
      <c r="AS54" s="102">
        <v>3851</v>
      </c>
      <c r="AT54" s="118">
        <f>AS54/AS55</f>
        <v>0.9228372873232686</v>
      </c>
      <c r="AU54" s="81"/>
      <c r="AV54" s="102">
        <f>AT54*$AU$66</f>
        <v>3728.570253215113</v>
      </c>
      <c r="AW54" s="102">
        <f>AW53</f>
        <v>3568.985855029143</v>
      </c>
      <c r="AX54" s="81" t="s">
        <v>152</v>
      </c>
      <c r="AY54" s="81" t="s">
        <v>15</v>
      </c>
      <c r="AZ54" s="102">
        <v>45.18</v>
      </c>
      <c r="BA54" s="102">
        <v>43.62</v>
      </c>
      <c r="BB54" s="102">
        <v>2.51</v>
      </c>
      <c r="BC54" s="102">
        <v>18.48</v>
      </c>
      <c r="BD54" s="102">
        <v>1.01</v>
      </c>
      <c r="BE54" s="102">
        <v>126.4</v>
      </c>
      <c r="BF54" s="102">
        <v>33.27</v>
      </c>
      <c r="BG54" s="102">
        <v>176.49</v>
      </c>
      <c r="BH54" s="102">
        <v>178.03</v>
      </c>
      <c r="BI54" s="81"/>
    </row>
    <row r="55" spans="1:61" ht="13.5" customHeight="1">
      <c r="A55" s="105">
        <v>3</v>
      </c>
      <c r="B55" s="81" t="s">
        <v>135</v>
      </c>
      <c r="C55" s="81" t="s">
        <v>139</v>
      </c>
      <c r="D55" s="81" t="s">
        <v>141</v>
      </c>
      <c r="E55" s="81" t="s">
        <v>136</v>
      </c>
      <c r="F55" s="81" t="s">
        <v>192</v>
      </c>
      <c r="G55" s="81" t="s">
        <v>193</v>
      </c>
      <c r="H55" s="61">
        <v>39973</v>
      </c>
      <c r="I55" s="81" t="s">
        <v>140</v>
      </c>
      <c r="J55" s="81" t="s">
        <v>146</v>
      </c>
      <c r="K55" s="81"/>
      <c r="L55" s="81"/>
      <c r="M55" s="81"/>
      <c r="N55" s="81"/>
      <c r="O55" s="81"/>
      <c r="P55" s="81"/>
      <c r="Q55" s="81"/>
      <c r="R55" s="81"/>
      <c r="S55" s="81"/>
      <c r="T55" s="118">
        <v>3.41352</v>
      </c>
      <c r="U55" s="99">
        <v>54.5</v>
      </c>
      <c r="V55" s="99">
        <v>29</v>
      </c>
      <c r="W55" s="99">
        <v>16.5</v>
      </c>
      <c r="X55" s="99">
        <v>6.1</v>
      </c>
      <c r="Y55" s="99">
        <v>8.9</v>
      </c>
      <c r="Z55" s="81">
        <v>0.3</v>
      </c>
      <c r="AA55" s="102">
        <v>55.6420763062955</v>
      </c>
      <c r="AB55" s="102">
        <v>25.683025610434</v>
      </c>
      <c r="AC55" s="102">
        <v>18.4360063628922</v>
      </c>
      <c r="AD55" s="81"/>
      <c r="AE55" s="81" t="s">
        <v>130</v>
      </c>
      <c r="AF55" s="81">
        <v>70</v>
      </c>
      <c r="AG55" s="81" t="s">
        <v>148</v>
      </c>
      <c r="AH55" s="81">
        <v>250</v>
      </c>
      <c r="AI55" s="81">
        <v>17</v>
      </c>
      <c r="AJ55" s="81" t="s">
        <v>43</v>
      </c>
      <c r="AK55" s="81">
        <v>2960</v>
      </c>
      <c r="AL55" s="81"/>
      <c r="AM55" s="81"/>
      <c r="AN55" s="81" t="s">
        <v>149</v>
      </c>
      <c r="AO55" s="81" t="s">
        <v>194</v>
      </c>
      <c r="AP55" s="81">
        <v>1390</v>
      </c>
      <c r="AQ55" s="81">
        <v>4173</v>
      </c>
      <c r="AR55" s="81"/>
      <c r="AS55" s="102">
        <v>4173</v>
      </c>
      <c r="AT55" s="118"/>
      <c r="AU55" s="81"/>
      <c r="AV55" s="102"/>
      <c r="AW55" s="102">
        <f>AW54</f>
        <v>3568.985855029143</v>
      </c>
      <c r="AX55" s="81" t="s">
        <v>152</v>
      </c>
      <c r="AY55" s="81" t="s">
        <v>15</v>
      </c>
      <c r="AZ55" s="102">
        <v>45.18</v>
      </c>
      <c r="BA55" s="102">
        <v>43.62</v>
      </c>
      <c r="BB55" s="102">
        <v>2.51</v>
      </c>
      <c r="BC55" s="102">
        <v>18.48</v>
      </c>
      <c r="BD55" s="102">
        <v>1.01</v>
      </c>
      <c r="BE55" s="102">
        <v>126.4</v>
      </c>
      <c r="BF55" s="102">
        <v>33.27</v>
      </c>
      <c r="BG55" s="102">
        <v>176.49</v>
      </c>
      <c r="BH55" s="102">
        <v>178.03</v>
      </c>
      <c r="BI55" s="81"/>
    </row>
    <row r="56" spans="1:61" ht="12.75" customHeight="1">
      <c r="A56" s="105">
        <v>3</v>
      </c>
      <c r="B56" s="81" t="s">
        <v>135</v>
      </c>
      <c r="C56" s="81" t="s">
        <v>139</v>
      </c>
      <c r="D56" s="81" t="s">
        <v>141</v>
      </c>
      <c r="E56" s="81" t="s">
        <v>136</v>
      </c>
      <c r="F56" s="81" t="s">
        <v>244</v>
      </c>
      <c r="G56" s="81" t="s">
        <v>227</v>
      </c>
      <c r="H56" s="61">
        <v>39973</v>
      </c>
      <c r="I56" s="81" t="s">
        <v>140</v>
      </c>
      <c r="J56" s="81" t="s">
        <v>146</v>
      </c>
      <c r="K56" s="81"/>
      <c r="L56" s="81"/>
      <c r="M56" s="81"/>
      <c r="N56" s="81"/>
      <c r="O56" s="81"/>
      <c r="P56" s="81"/>
      <c r="Q56" s="81"/>
      <c r="R56" s="81"/>
      <c r="S56" s="81"/>
      <c r="T56" s="118">
        <v>3.41352</v>
      </c>
      <c r="U56" s="99">
        <v>54.5</v>
      </c>
      <c r="V56" s="99">
        <v>29</v>
      </c>
      <c r="W56" s="99">
        <v>16.5</v>
      </c>
      <c r="X56" s="99">
        <v>6.1</v>
      </c>
      <c r="Y56" s="99">
        <v>8.9</v>
      </c>
      <c r="Z56" s="81">
        <v>0.3</v>
      </c>
      <c r="AA56" s="102">
        <v>55.6420763062955</v>
      </c>
      <c r="AB56" s="102">
        <v>25.683025610434</v>
      </c>
      <c r="AC56" s="102">
        <v>18.4360063628922</v>
      </c>
      <c r="AD56" s="81"/>
      <c r="AE56" s="81" t="s">
        <v>130</v>
      </c>
      <c r="AF56" s="81">
        <v>70</v>
      </c>
      <c r="AG56" s="81" t="s">
        <v>148</v>
      </c>
      <c r="AH56" s="81">
        <v>250</v>
      </c>
      <c r="AI56" s="81">
        <v>17</v>
      </c>
      <c r="AJ56" s="81" t="s">
        <v>43</v>
      </c>
      <c r="AK56" s="81">
        <v>2960</v>
      </c>
      <c r="AL56" s="81"/>
      <c r="AM56" s="81"/>
      <c r="AN56" s="81" t="s">
        <v>149</v>
      </c>
      <c r="AO56" s="81" t="s">
        <v>150</v>
      </c>
      <c r="AP56" s="81">
        <v>600</v>
      </c>
      <c r="AQ56" s="81">
        <v>3617</v>
      </c>
      <c r="AR56" s="81"/>
      <c r="AS56" s="102">
        <v>3617</v>
      </c>
      <c r="AT56" s="118">
        <f>AS56/AS55</f>
        <v>0.8667625209681284</v>
      </c>
      <c r="AU56" s="81"/>
      <c r="AV56" s="102">
        <f>AT56*$AU$66</f>
        <v>3502.0095055515617</v>
      </c>
      <c r="AW56" s="102">
        <f>AW55</f>
        <v>3568.985855029143</v>
      </c>
      <c r="AX56" s="81" t="s">
        <v>152</v>
      </c>
      <c r="AY56" s="81" t="s">
        <v>15</v>
      </c>
      <c r="AZ56" s="102">
        <v>45.18</v>
      </c>
      <c r="BA56" s="102">
        <v>43.62</v>
      </c>
      <c r="BB56" s="102">
        <v>2.51</v>
      </c>
      <c r="BC56" s="102">
        <v>18.48</v>
      </c>
      <c r="BD56" s="102">
        <v>1.01</v>
      </c>
      <c r="BE56" s="102">
        <v>126.4</v>
      </c>
      <c r="BF56" s="102">
        <v>33.27</v>
      </c>
      <c r="BG56" s="102">
        <v>176.49</v>
      </c>
      <c r="BH56" s="102">
        <v>178.03</v>
      </c>
      <c r="BI56" s="81"/>
    </row>
    <row r="57" spans="1:61" ht="12.75" customHeight="1">
      <c r="A57" s="105">
        <v>3</v>
      </c>
      <c r="B57" s="81" t="s">
        <v>135</v>
      </c>
      <c r="C57" s="81" t="s">
        <v>139</v>
      </c>
      <c r="D57" s="81" t="s">
        <v>141</v>
      </c>
      <c r="E57" s="81" t="s">
        <v>136</v>
      </c>
      <c r="F57" s="81" t="s">
        <v>250</v>
      </c>
      <c r="G57" s="81" t="s">
        <v>246</v>
      </c>
      <c r="H57" s="61">
        <v>39973</v>
      </c>
      <c r="I57" s="81" t="s">
        <v>140</v>
      </c>
      <c r="J57" s="81" t="s">
        <v>146</v>
      </c>
      <c r="K57" s="81"/>
      <c r="L57" s="81"/>
      <c r="M57" s="81"/>
      <c r="N57" s="81"/>
      <c r="O57" s="81"/>
      <c r="P57" s="81"/>
      <c r="Q57" s="81"/>
      <c r="R57" s="81"/>
      <c r="S57" s="81"/>
      <c r="T57" s="118">
        <v>3.41352</v>
      </c>
      <c r="U57" s="99">
        <v>54.5</v>
      </c>
      <c r="V57" s="99">
        <v>29</v>
      </c>
      <c r="W57" s="99">
        <v>16.5</v>
      </c>
      <c r="X57" s="99">
        <v>6.1</v>
      </c>
      <c r="Y57" s="99">
        <v>8.9</v>
      </c>
      <c r="Z57" s="81">
        <v>0.3</v>
      </c>
      <c r="AA57" s="102">
        <v>55.6420763062955</v>
      </c>
      <c r="AB57" s="102">
        <v>25.683025610434</v>
      </c>
      <c r="AC57" s="102">
        <v>18.4360063628922</v>
      </c>
      <c r="AD57" s="81"/>
      <c r="AE57" s="81" t="s">
        <v>130</v>
      </c>
      <c r="AF57" s="81">
        <v>70</v>
      </c>
      <c r="AG57" s="81" t="s">
        <v>148</v>
      </c>
      <c r="AH57" s="81">
        <v>250</v>
      </c>
      <c r="AI57" s="81">
        <v>17</v>
      </c>
      <c r="AJ57" s="81" t="s">
        <v>43</v>
      </c>
      <c r="AK57" s="81">
        <v>2960</v>
      </c>
      <c r="AL57" s="81"/>
      <c r="AM57" s="81"/>
      <c r="AN57" s="81" t="s">
        <v>149</v>
      </c>
      <c r="AO57" s="81" t="s">
        <v>185</v>
      </c>
      <c r="AP57" s="81">
        <v>620</v>
      </c>
      <c r="AQ57" s="81">
        <v>3730</v>
      </c>
      <c r="AR57" s="81"/>
      <c r="AS57" s="102">
        <v>3730</v>
      </c>
      <c r="AT57" s="118">
        <f>AS57/AS58</f>
        <v>0.8452300022660322</v>
      </c>
      <c r="AU57" s="81"/>
      <c r="AV57" s="102">
        <f>AT57*$AU$66</f>
        <v>3415.010952488859</v>
      </c>
      <c r="AW57" s="102">
        <f>AW56</f>
        <v>3568.985855029143</v>
      </c>
      <c r="AX57" s="81" t="s">
        <v>152</v>
      </c>
      <c r="AY57" s="81" t="s">
        <v>15</v>
      </c>
      <c r="AZ57" s="102">
        <v>45.18</v>
      </c>
      <c r="BA57" s="102">
        <v>43.62</v>
      </c>
      <c r="BB57" s="102">
        <v>2.51</v>
      </c>
      <c r="BC57" s="102">
        <v>18.48</v>
      </c>
      <c r="BD57" s="102">
        <v>1.01</v>
      </c>
      <c r="BE57" s="102">
        <v>126.4</v>
      </c>
      <c r="BF57" s="102">
        <v>33.27</v>
      </c>
      <c r="BG57" s="102">
        <v>176.49</v>
      </c>
      <c r="BH57" s="102">
        <v>178.03</v>
      </c>
      <c r="BI57" s="81"/>
    </row>
    <row r="58" spans="1:61" ht="12.75" customHeight="1">
      <c r="A58" s="105">
        <v>3</v>
      </c>
      <c r="B58" s="81" t="s">
        <v>135</v>
      </c>
      <c r="C58" s="81" t="s">
        <v>139</v>
      </c>
      <c r="D58" s="81" t="s">
        <v>141</v>
      </c>
      <c r="E58" s="81" t="s">
        <v>136</v>
      </c>
      <c r="F58" s="81" t="s">
        <v>192</v>
      </c>
      <c r="G58" s="81" t="s">
        <v>193</v>
      </c>
      <c r="H58" s="61">
        <v>39973</v>
      </c>
      <c r="I58" s="81" t="s">
        <v>140</v>
      </c>
      <c r="J58" s="81" t="s">
        <v>146</v>
      </c>
      <c r="K58" s="81"/>
      <c r="L58" s="81"/>
      <c r="M58" s="81"/>
      <c r="N58" s="81"/>
      <c r="O58" s="81"/>
      <c r="P58" s="81"/>
      <c r="Q58" s="81"/>
      <c r="R58" s="81"/>
      <c r="S58" s="81"/>
      <c r="T58" s="118">
        <v>3.41352</v>
      </c>
      <c r="U58" s="99">
        <v>54.5</v>
      </c>
      <c r="V58" s="99">
        <v>29</v>
      </c>
      <c r="W58" s="99">
        <v>16.5</v>
      </c>
      <c r="X58" s="99">
        <v>6.1</v>
      </c>
      <c r="Y58" s="99">
        <v>8.9</v>
      </c>
      <c r="Z58" s="81">
        <v>0.3</v>
      </c>
      <c r="AA58" s="102">
        <v>55.6420763062955</v>
      </c>
      <c r="AB58" s="102">
        <v>25.683025610434</v>
      </c>
      <c r="AC58" s="102">
        <v>18.4360063628922</v>
      </c>
      <c r="AD58" s="81"/>
      <c r="AE58" s="81" t="s">
        <v>130</v>
      </c>
      <c r="AF58" s="81">
        <v>70</v>
      </c>
      <c r="AG58" s="81" t="s">
        <v>148</v>
      </c>
      <c r="AH58" s="81">
        <v>250</v>
      </c>
      <c r="AI58" s="81">
        <v>17</v>
      </c>
      <c r="AJ58" s="81" t="s">
        <v>43</v>
      </c>
      <c r="AK58" s="81">
        <v>2960</v>
      </c>
      <c r="AL58" s="81"/>
      <c r="AM58" s="81"/>
      <c r="AN58" s="81" t="s">
        <v>149</v>
      </c>
      <c r="AO58" s="81" t="s">
        <v>194</v>
      </c>
      <c r="AP58" s="81">
        <v>1470</v>
      </c>
      <c r="AQ58" s="81">
        <v>4413</v>
      </c>
      <c r="AR58" s="81"/>
      <c r="AS58" s="102">
        <v>4413</v>
      </c>
      <c r="AT58" s="118"/>
      <c r="AU58" s="81"/>
      <c r="AV58" s="102"/>
      <c r="AW58" s="102">
        <f>AW57</f>
        <v>3568.985855029143</v>
      </c>
      <c r="AX58" s="81" t="s">
        <v>152</v>
      </c>
      <c r="AY58" s="81" t="s">
        <v>15</v>
      </c>
      <c r="AZ58" s="102">
        <v>45.18</v>
      </c>
      <c r="BA58" s="102">
        <v>43.62</v>
      </c>
      <c r="BB58" s="102">
        <v>2.51</v>
      </c>
      <c r="BC58" s="102">
        <v>18.48</v>
      </c>
      <c r="BD58" s="102">
        <v>1.01</v>
      </c>
      <c r="BE58" s="102">
        <v>126.4</v>
      </c>
      <c r="BF58" s="102">
        <v>33.27</v>
      </c>
      <c r="BG58" s="102">
        <v>176.49</v>
      </c>
      <c r="BH58" s="102">
        <v>178.03</v>
      </c>
      <c r="BI58" s="81"/>
    </row>
    <row r="59" spans="1:61" ht="12.75" customHeight="1">
      <c r="A59" s="105">
        <v>3</v>
      </c>
      <c r="B59" s="81" t="s">
        <v>135</v>
      </c>
      <c r="C59" s="81" t="s">
        <v>139</v>
      </c>
      <c r="D59" s="81" t="s">
        <v>141</v>
      </c>
      <c r="E59" s="81" t="s">
        <v>136</v>
      </c>
      <c r="F59" s="81" t="s">
        <v>255</v>
      </c>
      <c r="G59" s="81" t="s">
        <v>247</v>
      </c>
      <c r="H59" s="61">
        <v>39973</v>
      </c>
      <c r="I59" s="81" t="s">
        <v>140</v>
      </c>
      <c r="J59" s="81" t="s">
        <v>146</v>
      </c>
      <c r="K59" s="81"/>
      <c r="L59" s="81"/>
      <c r="M59" s="81"/>
      <c r="N59" s="81"/>
      <c r="O59" s="81"/>
      <c r="P59" s="81"/>
      <c r="Q59" s="81"/>
      <c r="R59" s="81"/>
      <c r="S59" s="81"/>
      <c r="T59" s="118">
        <v>3.41352</v>
      </c>
      <c r="U59" s="99">
        <v>54.5</v>
      </c>
      <c r="V59" s="99">
        <v>29</v>
      </c>
      <c r="W59" s="99">
        <v>16.5</v>
      </c>
      <c r="X59" s="99">
        <v>6.1</v>
      </c>
      <c r="Y59" s="99">
        <v>8.9</v>
      </c>
      <c r="Z59" s="81">
        <v>0.3</v>
      </c>
      <c r="AA59" s="102">
        <v>55.6420763062955</v>
      </c>
      <c r="AB59" s="102">
        <v>25.683025610434</v>
      </c>
      <c r="AC59" s="102">
        <v>18.4360063628922</v>
      </c>
      <c r="AD59" s="81"/>
      <c r="AE59" s="81" t="s">
        <v>130</v>
      </c>
      <c r="AF59" s="81">
        <v>70</v>
      </c>
      <c r="AG59" s="81" t="s">
        <v>148</v>
      </c>
      <c r="AH59" s="81">
        <v>250</v>
      </c>
      <c r="AI59" s="81">
        <v>17</v>
      </c>
      <c r="AJ59" s="81" t="s">
        <v>43</v>
      </c>
      <c r="AK59" s="81">
        <v>2960</v>
      </c>
      <c r="AL59" s="81"/>
      <c r="AM59" s="81"/>
      <c r="AN59" s="81" t="s">
        <v>149</v>
      </c>
      <c r="AO59" s="81" t="s">
        <v>150</v>
      </c>
      <c r="AP59" s="81">
        <v>710</v>
      </c>
      <c r="AQ59" s="81">
        <v>4280</v>
      </c>
      <c r="AR59" s="81"/>
      <c r="AS59" s="102">
        <v>4280</v>
      </c>
      <c r="AT59" s="118">
        <f>AS59/AS58</f>
        <v>0.969861772037163</v>
      </c>
      <c r="AU59" s="81"/>
      <c r="AV59" s="102">
        <f>AT59*$AU$66</f>
        <v>3918.564846287484</v>
      </c>
      <c r="AW59" s="102">
        <f>AW58</f>
        <v>3568.985855029143</v>
      </c>
      <c r="AX59" s="81" t="s">
        <v>152</v>
      </c>
      <c r="AY59" s="81" t="s">
        <v>15</v>
      </c>
      <c r="AZ59" s="102">
        <v>45.18</v>
      </c>
      <c r="BA59" s="102">
        <v>43.62</v>
      </c>
      <c r="BB59" s="102">
        <v>2.51</v>
      </c>
      <c r="BC59" s="102">
        <v>18.48</v>
      </c>
      <c r="BD59" s="102">
        <v>1.01</v>
      </c>
      <c r="BE59" s="102">
        <v>126.4</v>
      </c>
      <c r="BF59" s="102">
        <v>33.27</v>
      </c>
      <c r="BG59" s="102">
        <v>176.49</v>
      </c>
      <c r="BH59" s="102">
        <v>178.03</v>
      </c>
      <c r="BI59" s="81"/>
    </row>
    <row r="60" spans="1:61" ht="12.75" customHeight="1">
      <c r="A60" s="105">
        <v>3</v>
      </c>
      <c r="B60" s="81" t="s">
        <v>135</v>
      </c>
      <c r="C60" s="81" t="s">
        <v>139</v>
      </c>
      <c r="D60" s="81" t="s">
        <v>141</v>
      </c>
      <c r="E60" s="81" t="s">
        <v>136</v>
      </c>
      <c r="F60" s="81" t="s">
        <v>256</v>
      </c>
      <c r="G60" s="81" t="s">
        <v>241</v>
      </c>
      <c r="H60" s="61">
        <v>39973</v>
      </c>
      <c r="I60" s="81" t="s">
        <v>140</v>
      </c>
      <c r="J60" s="81" t="s">
        <v>146</v>
      </c>
      <c r="K60" s="81"/>
      <c r="L60" s="81"/>
      <c r="M60" s="81"/>
      <c r="N60" s="81"/>
      <c r="O60" s="81"/>
      <c r="P60" s="81"/>
      <c r="Q60" s="81"/>
      <c r="R60" s="81"/>
      <c r="S60" s="81"/>
      <c r="T60" s="118">
        <v>3.41352</v>
      </c>
      <c r="U60" s="99">
        <v>54.5</v>
      </c>
      <c r="V60" s="99">
        <v>29</v>
      </c>
      <c r="W60" s="99">
        <v>16.5</v>
      </c>
      <c r="X60" s="99">
        <v>6.1</v>
      </c>
      <c r="Y60" s="99">
        <v>8.9</v>
      </c>
      <c r="Z60" s="81">
        <v>0.3</v>
      </c>
      <c r="AA60" s="102">
        <v>55.6420763062955</v>
      </c>
      <c r="AB60" s="102">
        <v>25.683025610434</v>
      </c>
      <c r="AC60" s="102">
        <v>18.4360063628922</v>
      </c>
      <c r="AD60" s="81"/>
      <c r="AE60" s="81" t="s">
        <v>130</v>
      </c>
      <c r="AF60" s="81">
        <v>70</v>
      </c>
      <c r="AG60" s="81" t="s">
        <v>148</v>
      </c>
      <c r="AH60" s="81">
        <v>250</v>
      </c>
      <c r="AI60" s="81">
        <v>17</v>
      </c>
      <c r="AJ60" s="81" t="s">
        <v>43</v>
      </c>
      <c r="AK60" s="81">
        <v>2960</v>
      </c>
      <c r="AL60" s="81"/>
      <c r="AM60" s="81"/>
      <c r="AN60" s="81" t="s">
        <v>149</v>
      </c>
      <c r="AO60" s="81" t="s">
        <v>185</v>
      </c>
      <c r="AP60" s="81">
        <v>590</v>
      </c>
      <c r="AQ60" s="81">
        <v>3550</v>
      </c>
      <c r="AR60" s="81"/>
      <c r="AS60" s="102">
        <v>3550</v>
      </c>
      <c r="AT60" s="118">
        <f>AS60/AS61</f>
        <v>0.8446347846776112</v>
      </c>
      <c r="AU60" s="81"/>
      <c r="AV60" s="102">
        <f>AT60*$AU$66</f>
        <v>3412.606075025775</v>
      </c>
      <c r="AW60" s="102">
        <f>AW59</f>
        <v>3568.985855029143</v>
      </c>
      <c r="AX60" s="81" t="s">
        <v>152</v>
      </c>
      <c r="AY60" s="81" t="s">
        <v>15</v>
      </c>
      <c r="AZ60" s="102">
        <v>45.18</v>
      </c>
      <c r="BA60" s="102">
        <v>43.62</v>
      </c>
      <c r="BB60" s="102">
        <v>2.51</v>
      </c>
      <c r="BC60" s="102">
        <v>18.48</v>
      </c>
      <c r="BD60" s="102">
        <v>1.01</v>
      </c>
      <c r="BE60" s="102">
        <v>126.4</v>
      </c>
      <c r="BF60" s="102">
        <v>33.27</v>
      </c>
      <c r="BG60" s="102">
        <v>176.49</v>
      </c>
      <c r="BH60" s="102">
        <v>178.03</v>
      </c>
      <c r="BI60" s="81"/>
    </row>
    <row r="61" spans="1:61" ht="12.75" customHeight="1">
      <c r="A61" s="105">
        <v>3</v>
      </c>
      <c r="B61" s="81" t="s">
        <v>135</v>
      </c>
      <c r="C61" s="81" t="s">
        <v>139</v>
      </c>
      <c r="D61" s="81" t="s">
        <v>141</v>
      </c>
      <c r="E61" s="81" t="s">
        <v>136</v>
      </c>
      <c r="F61" s="81" t="s">
        <v>192</v>
      </c>
      <c r="G61" s="81" t="s">
        <v>193</v>
      </c>
      <c r="H61" s="61">
        <v>39973</v>
      </c>
      <c r="I61" s="81" t="s">
        <v>140</v>
      </c>
      <c r="J61" s="81" t="s">
        <v>146</v>
      </c>
      <c r="K61" s="81"/>
      <c r="L61" s="81"/>
      <c r="M61" s="81"/>
      <c r="N61" s="81"/>
      <c r="O61" s="81"/>
      <c r="P61" s="81"/>
      <c r="Q61" s="81"/>
      <c r="R61" s="81"/>
      <c r="S61" s="81"/>
      <c r="T61" s="118">
        <v>3.41352</v>
      </c>
      <c r="U61" s="99">
        <v>54.5</v>
      </c>
      <c r="V61" s="99">
        <v>29</v>
      </c>
      <c r="W61" s="99">
        <v>16.5</v>
      </c>
      <c r="X61" s="99">
        <v>6.1</v>
      </c>
      <c r="Y61" s="99">
        <v>8.9</v>
      </c>
      <c r="Z61" s="81">
        <v>0.3</v>
      </c>
      <c r="AA61" s="102">
        <v>55.6420763062955</v>
      </c>
      <c r="AB61" s="102">
        <v>25.683025610434</v>
      </c>
      <c r="AC61" s="102">
        <v>18.4360063628922</v>
      </c>
      <c r="AD61" s="81"/>
      <c r="AE61" s="81" t="s">
        <v>130</v>
      </c>
      <c r="AF61" s="81">
        <v>70</v>
      </c>
      <c r="AG61" s="81" t="s">
        <v>148</v>
      </c>
      <c r="AH61" s="81">
        <v>250</v>
      </c>
      <c r="AI61" s="81">
        <v>17</v>
      </c>
      <c r="AJ61" s="81" t="s">
        <v>43</v>
      </c>
      <c r="AK61" s="81">
        <v>2960</v>
      </c>
      <c r="AL61" s="81"/>
      <c r="AM61" s="81"/>
      <c r="AN61" s="81" t="s">
        <v>149</v>
      </c>
      <c r="AO61" s="81" t="s">
        <v>194</v>
      </c>
      <c r="AP61" s="81">
        <v>1400</v>
      </c>
      <c r="AQ61" s="81">
        <v>4203</v>
      </c>
      <c r="AR61" s="81"/>
      <c r="AS61" s="102">
        <v>4203</v>
      </c>
      <c r="AT61" s="118"/>
      <c r="AU61" s="81"/>
      <c r="AV61" s="102"/>
      <c r="AW61" s="102">
        <f>AW60</f>
        <v>3568.985855029143</v>
      </c>
      <c r="AX61" s="81" t="s">
        <v>152</v>
      </c>
      <c r="AY61" s="81" t="s">
        <v>15</v>
      </c>
      <c r="AZ61" s="102">
        <v>45.18</v>
      </c>
      <c r="BA61" s="102">
        <v>43.62</v>
      </c>
      <c r="BB61" s="102">
        <v>2.51</v>
      </c>
      <c r="BC61" s="102">
        <v>18.48</v>
      </c>
      <c r="BD61" s="102">
        <v>1.01</v>
      </c>
      <c r="BE61" s="102">
        <v>126.4</v>
      </c>
      <c r="BF61" s="102">
        <v>33.27</v>
      </c>
      <c r="BG61" s="102">
        <v>176.49</v>
      </c>
      <c r="BH61" s="102">
        <v>178.03</v>
      </c>
      <c r="BI61" s="81"/>
    </row>
    <row r="62" spans="1:61" ht="12.75" customHeight="1">
      <c r="A62" s="105">
        <v>3</v>
      </c>
      <c r="B62" s="81" t="s">
        <v>135</v>
      </c>
      <c r="C62" s="81" t="s">
        <v>139</v>
      </c>
      <c r="D62" s="81" t="s">
        <v>141</v>
      </c>
      <c r="E62" s="81" t="s">
        <v>136</v>
      </c>
      <c r="F62" s="81" t="s">
        <v>261</v>
      </c>
      <c r="G62" s="81" t="s">
        <v>254</v>
      </c>
      <c r="H62" s="61">
        <v>39973</v>
      </c>
      <c r="I62" s="81" t="s">
        <v>140</v>
      </c>
      <c r="J62" s="81" t="s">
        <v>146</v>
      </c>
      <c r="K62" s="81"/>
      <c r="L62" s="81"/>
      <c r="M62" s="81"/>
      <c r="N62" s="81"/>
      <c r="O62" s="81"/>
      <c r="P62" s="81"/>
      <c r="Q62" s="81"/>
      <c r="R62" s="81"/>
      <c r="S62" s="81"/>
      <c r="T62" s="118">
        <v>3.41352</v>
      </c>
      <c r="U62" s="99">
        <v>54.5</v>
      </c>
      <c r="V62" s="99">
        <v>29</v>
      </c>
      <c r="W62" s="99">
        <v>16.5</v>
      </c>
      <c r="X62" s="99">
        <v>6.1</v>
      </c>
      <c r="Y62" s="99">
        <v>8.9</v>
      </c>
      <c r="Z62" s="81">
        <v>0.3</v>
      </c>
      <c r="AA62" s="102">
        <v>55.6420763062955</v>
      </c>
      <c r="AB62" s="102">
        <v>25.683025610434</v>
      </c>
      <c r="AC62" s="102">
        <v>18.4360063628922</v>
      </c>
      <c r="AD62" s="81"/>
      <c r="AE62" s="81" t="s">
        <v>130</v>
      </c>
      <c r="AF62" s="81">
        <v>70</v>
      </c>
      <c r="AG62" s="81" t="s">
        <v>148</v>
      </c>
      <c r="AH62" s="81">
        <v>250</v>
      </c>
      <c r="AI62" s="81">
        <v>17</v>
      </c>
      <c r="AJ62" s="81" t="s">
        <v>43</v>
      </c>
      <c r="AK62" s="81">
        <v>2960</v>
      </c>
      <c r="AL62" s="81"/>
      <c r="AM62" s="81"/>
      <c r="AN62" s="81" t="s">
        <v>149</v>
      </c>
      <c r="AO62" s="81" t="s">
        <v>150</v>
      </c>
      <c r="AP62" s="81">
        <v>610</v>
      </c>
      <c r="AQ62" s="81">
        <v>3678</v>
      </c>
      <c r="AR62" s="81"/>
      <c r="AS62" s="102">
        <v>3678</v>
      </c>
      <c r="AT62" s="118">
        <f>AS62/AS61</f>
        <v>0.875089221984297</v>
      </c>
      <c r="AU62" s="81"/>
      <c r="AV62" s="102">
        <f>AT62*$AU$66</f>
        <v>3535.652153223888</v>
      </c>
      <c r="AW62" s="102">
        <f>AW61</f>
        <v>3568.985855029143</v>
      </c>
      <c r="AX62" s="81" t="s">
        <v>152</v>
      </c>
      <c r="AY62" s="81" t="s">
        <v>15</v>
      </c>
      <c r="AZ62" s="102">
        <v>45.18</v>
      </c>
      <c r="BA62" s="102">
        <v>43.62</v>
      </c>
      <c r="BB62" s="102">
        <v>2.51</v>
      </c>
      <c r="BC62" s="102">
        <v>18.48</v>
      </c>
      <c r="BD62" s="102">
        <v>1.01</v>
      </c>
      <c r="BE62" s="102">
        <v>126.4</v>
      </c>
      <c r="BF62" s="102">
        <v>33.27</v>
      </c>
      <c r="BG62" s="102">
        <v>176.49</v>
      </c>
      <c r="BH62" s="102">
        <v>178.03</v>
      </c>
      <c r="BI62" s="81"/>
    </row>
    <row r="63" spans="1:61" ht="12.75" customHeight="1">
      <c r="A63" s="105">
        <v>3</v>
      </c>
      <c r="B63" s="81" t="s">
        <v>135</v>
      </c>
      <c r="C63" s="81" t="s">
        <v>139</v>
      </c>
      <c r="D63" s="81" t="s">
        <v>141</v>
      </c>
      <c r="E63" s="81" t="s">
        <v>136</v>
      </c>
      <c r="F63" s="81" t="s">
        <v>263</v>
      </c>
      <c r="G63" s="81" t="s">
        <v>252</v>
      </c>
      <c r="H63" s="61">
        <v>39973</v>
      </c>
      <c r="I63" s="81" t="s">
        <v>140</v>
      </c>
      <c r="J63" s="81" t="s">
        <v>146</v>
      </c>
      <c r="K63" s="81"/>
      <c r="L63" s="81"/>
      <c r="M63" s="81"/>
      <c r="N63" s="81"/>
      <c r="O63" s="81"/>
      <c r="P63" s="81"/>
      <c r="Q63" s="81"/>
      <c r="R63" s="81"/>
      <c r="S63" s="81"/>
      <c r="T63" s="118">
        <v>3.41352</v>
      </c>
      <c r="U63" s="99">
        <v>54.5</v>
      </c>
      <c r="V63" s="99">
        <v>29</v>
      </c>
      <c r="W63" s="99">
        <v>16.5</v>
      </c>
      <c r="X63" s="99">
        <v>6.1</v>
      </c>
      <c r="Y63" s="99">
        <v>8.9</v>
      </c>
      <c r="Z63" s="81">
        <v>0.3</v>
      </c>
      <c r="AA63" s="102">
        <v>55.6420763062955</v>
      </c>
      <c r="AB63" s="102">
        <v>25.683025610434</v>
      </c>
      <c r="AC63" s="102">
        <v>18.4360063628922</v>
      </c>
      <c r="AD63" s="81"/>
      <c r="AE63" s="81" t="s">
        <v>130</v>
      </c>
      <c r="AF63" s="81">
        <v>70</v>
      </c>
      <c r="AG63" s="81" t="s">
        <v>148</v>
      </c>
      <c r="AH63" s="81">
        <v>250</v>
      </c>
      <c r="AI63" s="81">
        <v>17</v>
      </c>
      <c r="AJ63" s="81" t="s">
        <v>43</v>
      </c>
      <c r="AK63" s="81">
        <v>2960</v>
      </c>
      <c r="AL63" s="81"/>
      <c r="AM63" s="81"/>
      <c r="AN63" s="81" t="s">
        <v>149</v>
      </c>
      <c r="AO63" s="81" t="s">
        <v>185</v>
      </c>
      <c r="AP63" s="81">
        <v>570</v>
      </c>
      <c r="AQ63" s="81">
        <v>3429</v>
      </c>
      <c r="AR63" s="81"/>
      <c r="AS63" s="102">
        <v>3429</v>
      </c>
      <c r="AT63" s="118">
        <f>AS63/AS64</f>
        <v>0.8460399703923019</v>
      </c>
      <c r="AU63" s="81"/>
      <c r="AV63" s="102">
        <f>AT63*$AU$66</f>
        <v>3418.283493708364</v>
      </c>
      <c r="AW63" s="102">
        <f>AW62</f>
        <v>3568.985855029143</v>
      </c>
      <c r="AX63" s="81" t="s">
        <v>152</v>
      </c>
      <c r="AY63" s="81" t="s">
        <v>15</v>
      </c>
      <c r="AZ63" s="102">
        <v>45.18</v>
      </c>
      <c r="BA63" s="102">
        <v>43.62</v>
      </c>
      <c r="BB63" s="102">
        <v>2.51</v>
      </c>
      <c r="BC63" s="102">
        <v>18.48</v>
      </c>
      <c r="BD63" s="102">
        <v>1.01</v>
      </c>
      <c r="BE63" s="102">
        <v>126.4</v>
      </c>
      <c r="BF63" s="102">
        <v>33.27</v>
      </c>
      <c r="BG63" s="102">
        <v>176.49</v>
      </c>
      <c r="BH63" s="102">
        <v>178.03</v>
      </c>
      <c r="BI63" s="81"/>
    </row>
    <row r="64" spans="1:61" ht="12.75" customHeight="1">
      <c r="A64" s="105">
        <v>3</v>
      </c>
      <c r="B64" s="81" t="s">
        <v>135</v>
      </c>
      <c r="C64" s="81" t="s">
        <v>139</v>
      </c>
      <c r="D64" s="81" t="s">
        <v>141</v>
      </c>
      <c r="E64" s="81" t="s">
        <v>136</v>
      </c>
      <c r="F64" s="81" t="s">
        <v>192</v>
      </c>
      <c r="G64" s="81" t="s">
        <v>193</v>
      </c>
      <c r="H64" s="61">
        <v>39973</v>
      </c>
      <c r="I64" s="81" t="s">
        <v>140</v>
      </c>
      <c r="J64" s="81" t="s">
        <v>146</v>
      </c>
      <c r="K64" s="81"/>
      <c r="L64" s="81"/>
      <c r="M64" s="81"/>
      <c r="N64" s="81"/>
      <c r="O64" s="81"/>
      <c r="P64" s="81"/>
      <c r="Q64" s="81"/>
      <c r="R64" s="81"/>
      <c r="S64" s="81"/>
      <c r="T64" s="118">
        <v>3.41352</v>
      </c>
      <c r="U64" s="99">
        <v>54.5</v>
      </c>
      <c r="V64" s="99">
        <v>29</v>
      </c>
      <c r="W64" s="99">
        <v>16.5</v>
      </c>
      <c r="X64" s="99">
        <v>6.1</v>
      </c>
      <c r="Y64" s="99">
        <v>8.9</v>
      </c>
      <c r="Z64" s="81">
        <v>0.3</v>
      </c>
      <c r="AA64" s="102">
        <v>55.6420763062955</v>
      </c>
      <c r="AB64" s="102">
        <v>25.683025610434</v>
      </c>
      <c r="AC64" s="102">
        <v>18.4360063628922</v>
      </c>
      <c r="AD64" s="81"/>
      <c r="AE64" s="81" t="s">
        <v>130</v>
      </c>
      <c r="AF64" s="81">
        <v>70</v>
      </c>
      <c r="AG64" s="81" t="s">
        <v>148</v>
      </c>
      <c r="AH64" s="81">
        <v>250</v>
      </c>
      <c r="AI64" s="81">
        <v>17</v>
      </c>
      <c r="AJ64" s="81" t="s">
        <v>43</v>
      </c>
      <c r="AK64" s="81">
        <v>2960</v>
      </c>
      <c r="AL64" s="81"/>
      <c r="AM64" s="81"/>
      <c r="AN64" s="81" t="s">
        <v>149</v>
      </c>
      <c r="AO64" s="81" t="s">
        <v>194</v>
      </c>
      <c r="AP64" s="81">
        <v>1350</v>
      </c>
      <c r="AQ64" s="81">
        <v>4053</v>
      </c>
      <c r="AR64" s="81"/>
      <c r="AS64" s="102">
        <v>4053</v>
      </c>
      <c r="AT64" s="118"/>
      <c r="AU64" s="81"/>
      <c r="AV64" s="102"/>
      <c r="AW64" s="102">
        <f>AW63</f>
        <v>3568.985855029143</v>
      </c>
      <c r="AX64" s="81" t="s">
        <v>152</v>
      </c>
      <c r="AY64" s="81" t="s">
        <v>15</v>
      </c>
      <c r="AZ64" s="102">
        <v>45.18</v>
      </c>
      <c r="BA64" s="102">
        <v>43.62</v>
      </c>
      <c r="BB64" s="102">
        <v>2.51</v>
      </c>
      <c r="BC64" s="102">
        <v>18.48</v>
      </c>
      <c r="BD64" s="102">
        <v>1.01</v>
      </c>
      <c r="BE64" s="102">
        <v>126.4</v>
      </c>
      <c r="BF64" s="102">
        <v>33.27</v>
      </c>
      <c r="BG64" s="102">
        <v>176.49</v>
      </c>
      <c r="BH64" s="102">
        <v>178.03</v>
      </c>
      <c r="BI64" s="81"/>
    </row>
    <row r="65" spans="1:61" ht="12.75" customHeight="1">
      <c r="A65" s="105">
        <v>3</v>
      </c>
      <c r="B65" s="81" t="s">
        <v>135</v>
      </c>
      <c r="C65" s="81" t="s">
        <v>139</v>
      </c>
      <c r="D65" s="81" t="s">
        <v>141</v>
      </c>
      <c r="E65" s="81" t="s">
        <v>136</v>
      </c>
      <c r="F65" s="81" t="s">
        <v>265</v>
      </c>
      <c r="G65" s="81" t="s">
        <v>183</v>
      </c>
      <c r="H65" s="61">
        <v>39973</v>
      </c>
      <c r="I65" s="81" t="s">
        <v>140</v>
      </c>
      <c r="J65" s="81" t="s">
        <v>146</v>
      </c>
      <c r="K65" s="81"/>
      <c r="L65" s="81"/>
      <c r="M65" s="81"/>
      <c r="N65" s="81"/>
      <c r="O65" s="81"/>
      <c r="P65" s="81"/>
      <c r="Q65" s="81"/>
      <c r="R65" s="81"/>
      <c r="S65" s="81"/>
      <c r="T65" s="118">
        <v>3.41352</v>
      </c>
      <c r="U65" s="99">
        <v>54.5</v>
      </c>
      <c r="V65" s="99">
        <v>29</v>
      </c>
      <c r="W65" s="99">
        <v>16.5</v>
      </c>
      <c r="X65" s="99">
        <v>6.1</v>
      </c>
      <c r="Y65" s="99">
        <v>8.9</v>
      </c>
      <c r="Z65" s="81">
        <v>0.3</v>
      </c>
      <c r="AA65" s="102">
        <v>55.6420763062955</v>
      </c>
      <c r="AB65" s="102">
        <v>25.683025610434</v>
      </c>
      <c r="AC65" s="102">
        <v>18.4360063628922</v>
      </c>
      <c r="AD65" s="81"/>
      <c r="AE65" s="81" t="s">
        <v>130</v>
      </c>
      <c r="AF65" s="81">
        <v>70</v>
      </c>
      <c r="AG65" s="81" t="s">
        <v>148</v>
      </c>
      <c r="AH65" s="81">
        <v>250</v>
      </c>
      <c r="AI65" s="81">
        <v>17</v>
      </c>
      <c r="AJ65" s="81" t="s">
        <v>43</v>
      </c>
      <c r="AK65" s="81">
        <v>2960</v>
      </c>
      <c r="AL65" s="81"/>
      <c r="AM65" s="81"/>
      <c r="AN65" s="81" t="s">
        <v>149</v>
      </c>
      <c r="AO65" s="81" t="s">
        <v>150</v>
      </c>
      <c r="AP65" s="81">
        <v>560</v>
      </c>
      <c r="AQ65" s="81">
        <v>3376</v>
      </c>
      <c r="AR65" s="81"/>
      <c r="AS65" s="102">
        <v>3376</v>
      </c>
      <c r="AT65" s="118">
        <f>AS65/AS64</f>
        <v>0.8329632371083149</v>
      </c>
      <c r="AU65" s="81"/>
      <c r="AV65" s="102">
        <f>AT65*$AU$66</f>
        <v>3365.4491323299617</v>
      </c>
      <c r="AW65" s="102">
        <f>AW64</f>
        <v>3568.985855029143</v>
      </c>
      <c r="AX65" s="81" t="s">
        <v>152</v>
      </c>
      <c r="AY65" s="81" t="s">
        <v>15</v>
      </c>
      <c r="AZ65" s="102">
        <v>45.18</v>
      </c>
      <c r="BA65" s="102">
        <v>43.62</v>
      </c>
      <c r="BB65" s="102">
        <v>2.51</v>
      </c>
      <c r="BC65" s="102">
        <v>18.48</v>
      </c>
      <c r="BD65" s="102">
        <v>1.01</v>
      </c>
      <c r="BE65" s="102">
        <v>126.4</v>
      </c>
      <c r="BF65" s="102">
        <v>33.27</v>
      </c>
      <c r="BG65" s="102">
        <v>176.49</v>
      </c>
      <c r="BH65" s="102">
        <v>178.03</v>
      </c>
      <c r="BI65" s="81"/>
    </row>
    <row r="66" spans="1:256" ht="12.75" customHeight="1">
      <c r="A66" s="105">
        <v>3</v>
      </c>
      <c r="B66" s="123" t="s">
        <v>135</v>
      </c>
      <c r="C66" s="123" t="s">
        <v>139</v>
      </c>
      <c r="D66" s="123" t="s">
        <v>141</v>
      </c>
      <c r="E66" s="123" t="s">
        <v>136</v>
      </c>
      <c r="F66" s="123" t="s">
        <v>191</v>
      </c>
      <c r="G66" s="123" t="s">
        <v>105</v>
      </c>
      <c r="H66" s="97">
        <v>39973</v>
      </c>
      <c r="I66" s="123" t="s">
        <v>140</v>
      </c>
      <c r="J66" s="123" t="s">
        <v>146</v>
      </c>
      <c r="K66" s="123"/>
      <c r="L66" s="123"/>
      <c r="M66" s="123"/>
      <c r="N66" s="123"/>
      <c r="O66" s="123"/>
      <c r="P66" s="123"/>
      <c r="Q66" s="123"/>
      <c r="R66" s="123"/>
      <c r="S66" s="123"/>
      <c r="T66" s="115">
        <v>3.41352</v>
      </c>
      <c r="U66" s="108">
        <v>54.5</v>
      </c>
      <c r="V66" s="108">
        <v>29</v>
      </c>
      <c r="W66" s="108">
        <v>16.5</v>
      </c>
      <c r="X66" s="108">
        <v>6.1</v>
      </c>
      <c r="Y66" s="108">
        <v>8.9</v>
      </c>
      <c r="Z66" s="123">
        <v>0.3</v>
      </c>
      <c r="AA66" s="111">
        <v>55.6420763062955</v>
      </c>
      <c r="AB66" s="111">
        <v>25.683025610434</v>
      </c>
      <c r="AC66" s="111">
        <v>18.4360063628922</v>
      </c>
      <c r="AD66" s="123"/>
      <c r="AE66" s="123" t="s">
        <v>130</v>
      </c>
      <c r="AF66" s="123">
        <v>70</v>
      </c>
      <c r="AG66" s="123" t="s">
        <v>148</v>
      </c>
      <c r="AH66" s="123">
        <v>250</v>
      </c>
      <c r="AI66" s="123">
        <v>17</v>
      </c>
      <c r="AJ66" s="123" t="s">
        <v>43</v>
      </c>
      <c r="AK66" s="123">
        <v>2960</v>
      </c>
      <c r="AL66" s="123"/>
      <c r="AM66" s="123"/>
      <c r="AN66" s="123" t="s">
        <v>149</v>
      </c>
      <c r="AO66" s="123" t="s">
        <v>185</v>
      </c>
      <c r="AP66" s="123">
        <v>650</v>
      </c>
      <c r="AQ66" s="123">
        <v>3911</v>
      </c>
      <c r="AR66" s="123"/>
      <c r="AS66" s="111">
        <v>3911</v>
      </c>
      <c r="AT66" s="115">
        <f>AS66/AS64</f>
        <v>0.9649642240315816</v>
      </c>
      <c r="AU66" s="111">
        <f>AVERAGE(AS49,AS52,AS55,AS58,AS61,AS64)</f>
        <v>4040.3333333333335</v>
      </c>
      <c r="AV66" s="111">
        <f>AT66*$AU$66</f>
        <v>3898.7771198289333</v>
      </c>
      <c r="AW66" s="111">
        <f>AW65</f>
        <v>3568.985855029143</v>
      </c>
      <c r="AX66" s="123" t="s">
        <v>152</v>
      </c>
      <c r="AY66" s="123" t="s">
        <v>15</v>
      </c>
      <c r="AZ66" s="111">
        <v>45.18</v>
      </c>
      <c r="BA66" s="111">
        <v>43.62</v>
      </c>
      <c r="BB66" s="111">
        <v>2.51</v>
      </c>
      <c r="BC66" s="111">
        <v>18.48</v>
      </c>
      <c r="BD66" s="111">
        <v>1.01</v>
      </c>
      <c r="BE66" s="111">
        <v>126.4</v>
      </c>
      <c r="BF66" s="111">
        <v>33.27</v>
      </c>
      <c r="BG66" s="111">
        <v>176.49</v>
      </c>
      <c r="BH66" s="111">
        <v>178.03</v>
      </c>
      <c r="BI66" s="123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19"/>
      <c r="DT66" s="119"/>
      <c r="DU66" s="119"/>
      <c r="DV66" s="119"/>
      <c r="DW66" s="119"/>
      <c r="DX66" s="119"/>
      <c r="DY66" s="119"/>
      <c r="DZ66" s="119"/>
      <c r="EA66" s="119"/>
      <c r="EB66" s="119"/>
      <c r="EC66" s="119"/>
      <c r="ED66" s="119"/>
      <c r="EE66" s="119"/>
      <c r="EF66" s="119"/>
      <c r="EG66" s="119"/>
      <c r="EH66" s="119"/>
      <c r="EI66" s="119"/>
      <c r="EJ66" s="119"/>
      <c r="EK66" s="119"/>
      <c r="EL66" s="119"/>
      <c r="EM66" s="119"/>
      <c r="EN66" s="119"/>
      <c r="EO66" s="119"/>
      <c r="EP66" s="119"/>
      <c r="EQ66" s="119"/>
      <c r="ER66" s="119"/>
      <c r="ES66" s="119"/>
      <c r="ET66" s="119"/>
      <c r="EU66" s="119"/>
      <c r="EV66" s="119"/>
      <c r="EW66" s="119"/>
      <c r="EX66" s="119"/>
      <c r="EY66" s="119"/>
      <c r="EZ66" s="119"/>
      <c r="FA66" s="119"/>
      <c r="FB66" s="119"/>
      <c r="FC66" s="119"/>
      <c r="FD66" s="119"/>
      <c r="FE66" s="119"/>
      <c r="FF66" s="119"/>
      <c r="FG66" s="119"/>
      <c r="FH66" s="119"/>
      <c r="FI66" s="119"/>
      <c r="FJ66" s="119"/>
      <c r="FK66" s="119"/>
      <c r="FL66" s="119"/>
      <c r="FM66" s="119"/>
      <c r="FN66" s="119"/>
      <c r="FO66" s="119"/>
      <c r="FP66" s="119"/>
      <c r="FQ66" s="119"/>
      <c r="FR66" s="119"/>
      <c r="FS66" s="119"/>
      <c r="FT66" s="119"/>
      <c r="FU66" s="119"/>
      <c r="FV66" s="119"/>
      <c r="FW66" s="119"/>
      <c r="FX66" s="119"/>
      <c r="FY66" s="119"/>
      <c r="FZ66" s="119"/>
      <c r="GA66" s="119"/>
      <c r="GB66" s="119"/>
      <c r="GC66" s="119"/>
      <c r="GD66" s="119"/>
      <c r="GE66" s="119"/>
      <c r="GF66" s="119"/>
      <c r="GG66" s="119"/>
      <c r="GH66" s="119"/>
      <c r="GI66" s="119"/>
      <c r="GJ66" s="119"/>
      <c r="GK66" s="119"/>
      <c r="GL66" s="119"/>
      <c r="GM66" s="119"/>
      <c r="GN66" s="119"/>
      <c r="GO66" s="119"/>
      <c r="GP66" s="119"/>
      <c r="GQ66" s="119"/>
      <c r="GR66" s="119"/>
      <c r="GS66" s="119"/>
      <c r="GT66" s="119"/>
      <c r="GU66" s="119"/>
      <c r="GV66" s="119"/>
      <c r="GW66" s="119"/>
      <c r="GX66" s="119"/>
      <c r="GY66" s="119"/>
      <c r="GZ66" s="119"/>
      <c r="HA66" s="119"/>
      <c r="HB66" s="119"/>
      <c r="HC66" s="119"/>
      <c r="HD66" s="119"/>
      <c r="HE66" s="119"/>
      <c r="HF66" s="119"/>
      <c r="HG66" s="119"/>
      <c r="HH66" s="119"/>
      <c r="HI66" s="119"/>
      <c r="HJ66" s="119"/>
      <c r="HK66" s="119"/>
      <c r="HL66" s="119"/>
      <c r="HM66" s="119"/>
      <c r="HN66" s="119"/>
      <c r="HO66" s="119"/>
      <c r="HP66" s="119"/>
      <c r="HQ66" s="119"/>
      <c r="HR66" s="119"/>
      <c r="HS66" s="119"/>
      <c r="HT66" s="119"/>
      <c r="HU66" s="119"/>
      <c r="HV66" s="119"/>
      <c r="HW66" s="119"/>
      <c r="HX66" s="119"/>
      <c r="HY66" s="119"/>
      <c r="HZ66" s="119"/>
      <c r="IA66" s="119"/>
      <c r="IB66" s="119"/>
      <c r="IC66" s="119"/>
      <c r="ID66" s="119"/>
      <c r="IE66" s="119"/>
      <c r="IF66" s="119"/>
      <c r="IG66" s="119"/>
      <c r="IH66" s="119"/>
      <c r="II66" s="119"/>
      <c r="IJ66" s="119"/>
      <c r="IK66" s="119"/>
      <c r="IL66" s="119"/>
      <c r="IM66" s="119"/>
      <c r="IN66" s="119"/>
      <c r="IO66" s="119"/>
      <c r="IP66" s="119"/>
      <c r="IQ66" s="119"/>
      <c r="IR66" s="119"/>
      <c r="IS66" s="119"/>
      <c r="IT66" s="119"/>
      <c r="IU66" s="119"/>
      <c r="IV66" s="119"/>
    </row>
    <row r="67" spans="1:61" ht="12.75" customHeight="1">
      <c r="A67" s="105">
        <v>4</v>
      </c>
      <c r="B67" s="81" t="s">
        <v>172</v>
      </c>
      <c r="C67" s="81" t="s">
        <v>32</v>
      </c>
      <c r="D67" s="81" t="s">
        <v>173</v>
      </c>
      <c r="E67" s="81" t="s">
        <v>157</v>
      </c>
      <c r="F67" s="81" t="s">
        <v>273</v>
      </c>
      <c r="G67" s="81" t="s">
        <v>180</v>
      </c>
      <c r="H67" s="61">
        <v>40349</v>
      </c>
      <c r="I67" s="81" t="s">
        <v>159</v>
      </c>
      <c r="J67" s="81" t="s">
        <v>127</v>
      </c>
      <c r="K67" s="81"/>
      <c r="L67" s="81"/>
      <c r="M67" s="81"/>
      <c r="N67" s="81"/>
      <c r="O67" s="81"/>
      <c r="P67" s="81"/>
      <c r="Q67" s="81"/>
      <c r="R67" s="81"/>
      <c r="S67" s="81"/>
      <c r="T67" s="118">
        <v>2.34464</v>
      </c>
      <c r="U67" s="81">
        <v>70.5</v>
      </c>
      <c r="V67" s="81">
        <v>17</v>
      </c>
      <c r="W67" s="81">
        <v>12.5</v>
      </c>
      <c r="X67" s="81">
        <v>5.6</v>
      </c>
      <c r="Y67" s="81">
        <v>9.4</v>
      </c>
      <c r="Z67" s="81">
        <v>0.9</v>
      </c>
      <c r="AA67" s="81">
        <v>79</v>
      </c>
      <c r="AB67" s="81">
        <v>23</v>
      </c>
      <c r="AC67" s="81" t="s">
        <v>176</v>
      </c>
      <c r="AD67" s="81"/>
      <c r="AE67" s="81" t="s">
        <v>130</v>
      </c>
      <c r="AF67" s="81">
        <v>100</v>
      </c>
      <c r="AG67" s="81" t="s">
        <v>48</v>
      </c>
      <c r="AH67" s="81">
        <v>116</v>
      </c>
      <c r="AI67" s="81">
        <v>6</v>
      </c>
      <c r="AJ67" s="81" t="s">
        <v>43</v>
      </c>
      <c r="AK67" s="81">
        <v>2100</v>
      </c>
      <c r="AL67" s="81" t="s">
        <v>177</v>
      </c>
      <c r="AM67" s="81" t="s">
        <v>178</v>
      </c>
      <c r="AN67" s="81">
        <v>19</v>
      </c>
      <c r="AO67" s="81">
        <v>0.0608</v>
      </c>
      <c r="AP67" s="81">
        <v>130</v>
      </c>
      <c r="AQ67" s="102">
        <v>2138.15789473684</v>
      </c>
      <c r="AR67" s="81" t="s">
        <v>178</v>
      </c>
      <c r="AS67" s="102">
        <v>2138.15789473684</v>
      </c>
      <c r="AT67" s="118">
        <f>AS67/AS68</f>
        <v>0.8124999999999994</v>
      </c>
      <c r="AU67" s="102"/>
      <c r="AV67" s="102">
        <f>AT67*$AU$88</f>
        <v>2710.878759398495</v>
      </c>
      <c r="AW67" s="102">
        <f>AVERAGE(AV67:AV88)</f>
        <v>2986.218999037156</v>
      </c>
      <c r="AX67" s="81">
        <v>15</v>
      </c>
      <c r="AY67" s="81" t="s">
        <v>15</v>
      </c>
      <c r="AZ67" s="81">
        <v>15</v>
      </c>
      <c r="BA67" s="81">
        <v>12</v>
      </c>
      <c r="BB67" s="81">
        <v>0</v>
      </c>
      <c r="BC67" s="81">
        <v>30</v>
      </c>
      <c r="BD67" s="81">
        <v>0</v>
      </c>
      <c r="BE67" s="81">
        <v>143</v>
      </c>
      <c r="BF67" s="81">
        <v>25</v>
      </c>
      <c r="BG67" s="81">
        <v>128</v>
      </c>
      <c r="BH67" s="81">
        <v>122</v>
      </c>
      <c r="BI67" s="81" t="s">
        <v>129</v>
      </c>
    </row>
    <row r="68" spans="1:61" ht="12.75" customHeight="1">
      <c r="A68" s="105">
        <v>4</v>
      </c>
      <c r="B68" s="81" t="s">
        <v>172</v>
      </c>
      <c r="C68" s="81" t="s">
        <v>32</v>
      </c>
      <c r="D68" s="81" t="s">
        <v>173</v>
      </c>
      <c r="E68" s="81" t="s">
        <v>157</v>
      </c>
      <c r="F68" s="81" t="s">
        <v>125</v>
      </c>
      <c r="G68" s="81" t="s">
        <v>125</v>
      </c>
      <c r="H68" s="61">
        <v>40349</v>
      </c>
      <c r="I68" s="81" t="s">
        <v>159</v>
      </c>
      <c r="J68" s="81" t="s">
        <v>127</v>
      </c>
      <c r="K68" s="81"/>
      <c r="L68" s="81"/>
      <c r="M68" s="81"/>
      <c r="N68" s="81"/>
      <c r="O68" s="81"/>
      <c r="P68" s="81"/>
      <c r="Q68" s="81"/>
      <c r="R68" s="81"/>
      <c r="S68" s="81"/>
      <c r="T68" s="118">
        <v>2.34464</v>
      </c>
      <c r="U68" s="81">
        <v>70.5</v>
      </c>
      <c r="V68" s="81">
        <v>17</v>
      </c>
      <c r="W68" s="81">
        <v>12.5</v>
      </c>
      <c r="X68" s="81">
        <v>5.6</v>
      </c>
      <c r="Y68" s="81">
        <v>9.4</v>
      </c>
      <c r="Z68" s="81">
        <v>0.9</v>
      </c>
      <c r="AA68" s="81">
        <v>79</v>
      </c>
      <c r="AB68" s="81">
        <v>23</v>
      </c>
      <c r="AC68" s="81" t="s">
        <v>176</v>
      </c>
      <c r="AD68" s="81"/>
      <c r="AE68" s="81" t="s">
        <v>130</v>
      </c>
      <c r="AF68" s="81">
        <v>100</v>
      </c>
      <c r="AG68" s="81" t="s">
        <v>48</v>
      </c>
      <c r="AH68" s="81">
        <v>116</v>
      </c>
      <c r="AI68" s="81">
        <v>6</v>
      </c>
      <c r="AJ68" s="81" t="s">
        <v>43</v>
      </c>
      <c r="AK68" s="81">
        <v>2100</v>
      </c>
      <c r="AL68" s="81" t="s">
        <v>177</v>
      </c>
      <c r="AM68" s="81" t="s">
        <v>178</v>
      </c>
      <c r="AN68" s="81">
        <v>19</v>
      </c>
      <c r="AO68" s="81">
        <v>0.0608</v>
      </c>
      <c r="AP68" s="81">
        <v>160</v>
      </c>
      <c r="AQ68" s="102">
        <v>2631.57894736842</v>
      </c>
      <c r="AR68" s="81" t="s">
        <v>178</v>
      </c>
      <c r="AS68" s="102">
        <v>2631.57894736842</v>
      </c>
      <c r="AT68" s="118"/>
      <c r="AU68" s="102"/>
      <c r="AV68" s="102"/>
      <c r="AW68" s="102">
        <f>AW67</f>
        <v>2986.218999037156</v>
      </c>
      <c r="AX68" s="81">
        <v>15</v>
      </c>
      <c r="AY68" s="81" t="s">
        <v>15</v>
      </c>
      <c r="AZ68" s="81">
        <v>15</v>
      </c>
      <c r="BA68" s="81">
        <v>12</v>
      </c>
      <c r="BB68" s="81">
        <v>0</v>
      </c>
      <c r="BC68" s="81">
        <v>30</v>
      </c>
      <c r="BD68" s="81">
        <v>0</v>
      </c>
      <c r="BE68" s="81">
        <v>143</v>
      </c>
      <c r="BF68" s="81">
        <v>25</v>
      </c>
      <c r="BG68" s="81">
        <v>128</v>
      </c>
      <c r="BH68" s="81">
        <v>122</v>
      </c>
      <c r="BI68" s="81" t="s">
        <v>129</v>
      </c>
    </row>
    <row r="69" spans="1:61" ht="12.75" customHeight="1">
      <c r="A69" s="105">
        <v>4</v>
      </c>
      <c r="B69" s="81" t="s">
        <v>172</v>
      </c>
      <c r="C69" s="81" t="s">
        <v>32</v>
      </c>
      <c r="D69" s="81" t="s">
        <v>173</v>
      </c>
      <c r="E69" s="81" t="s">
        <v>157</v>
      </c>
      <c r="F69" s="81" t="s">
        <v>56</v>
      </c>
      <c r="G69" s="81" t="s">
        <v>198</v>
      </c>
      <c r="H69" s="61">
        <v>40349</v>
      </c>
      <c r="I69" s="81" t="s">
        <v>159</v>
      </c>
      <c r="J69" s="81" t="s">
        <v>127</v>
      </c>
      <c r="K69" s="81"/>
      <c r="L69" s="81"/>
      <c r="M69" s="81"/>
      <c r="N69" s="81"/>
      <c r="O69" s="81"/>
      <c r="P69" s="81"/>
      <c r="Q69" s="81"/>
      <c r="R69" s="81"/>
      <c r="S69" s="81"/>
      <c r="T69" s="118">
        <v>2.34464</v>
      </c>
      <c r="U69" s="81">
        <v>70.5</v>
      </c>
      <c r="V69" s="81">
        <v>17</v>
      </c>
      <c r="W69" s="81">
        <v>12.5</v>
      </c>
      <c r="X69" s="81">
        <v>5.6</v>
      </c>
      <c r="Y69" s="81">
        <v>9.4</v>
      </c>
      <c r="Z69" s="81">
        <v>0.9</v>
      </c>
      <c r="AA69" s="81">
        <v>79</v>
      </c>
      <c r="AB69" s="81">
        <v>23</v>
      </c>
      <c r="AC69" s="81" t="s">
        <v>176</v>
      </c>
      <c r="AD69" s="81"/>
      <c r="AE69" s="81" t="s">
        <v>130</v>
      </c>
      <c r="AF69" s="81">
        <v>100</v>
      </c>
      <c r="AG69" s="81" t="s">
        <v>48</v>
      </c>
      <c r="AH69" s="81">
        <v>116</v>
      </c>
      <c r="AI69" s="81">
        <v>6</v>
      </c>
      <c r="AJ69" s="81" t="s">
        <v>43</v>
      </c>
      <c r="AK69" s="81">
        <v>2100</v>
      </c>
      <c r="AL69" s="81" t="s">
        <v>177</v>
      </c>
      <c r="AM69" s="81" t="s">
        <v>178</v>
      </c>
      <c r="AN69" s="81">
        <v>19</v>
      </c>
      <c r="AO69" s="81">
        <v>0.0608</v>
      </c>
      <c r="AP69" s="81">
        <v>145</v>
      </c>
      <c r="AQ69" s="102">
        <v>2384.86842105263</v>
      </c>
      <c r="AR69" s="81" t="s">
        <v>178</v>
      </c>
      <c r="AS69" s="102">
        <v>2384.86842105263</v>
      </c>
      <c r="AT69" s="118">
        <f>AS69/AS68</f>
        <v>0.9062499999999998</v>
      </c>
      <c r="AU69" s="102"/>
      <c r="AV69" s="102">
        <f>AT69*$AU$88</f>
        <v>3023.672462406015</v>
      </c>
      <c r="AW69" s="102">
        <f>AW68</f>
        <v>2986.218999037156</v>
      </c>
      <c r="AX69" s="81">
        <v>15</v>
      </c>
      <c r="AY69" s="81" t="s">
        <v>15</v>
      </c>
      <c r="AZ69" s="81">
        <v>15</v>
      </c>
      <c r="BA69" s="81">
        <v>12</v>
      </c>
      <c r="BB69" s="81">
        <v>0</v>
      </c>
      <c r="BC69" s="81">
        <v>30</v>
      </c>
      <c r="BD69" s="81">
        <v>0</v>
      </c>
      <c r="BE69" s="81">
        <v>143</v>
      </c>
      <c r="BF69" s="81">
        <v>25</v>
      </c>
      <c r="BG69" s="81">
        <v>128</v>
      </c>
      <c r="BH69" s="81">
        <v>122</v>
      </c>
      <c r="BI69" s="81" t="s">
        <v>129</v>
      </c>
    </row>
    <row r="70" spans="1:61" ht="12.75" customHeight="1">
      <c r="A70" s="105">
        <v>4</v>
      </c>
      <c r="B70" s="81" t="s">
        <v>172</v>
      </c>
      <c r="C70" s="81" t="s">
        <v>32</v>
      </c>
      <c r="D70" s="81" t="s">
        <v>173</v>
      </c>
      <c r="E70" s="81" t="s">
        <v>157</v>
      </c>
      <c r="F70" s="81" t="s">
        <v>36</v>
      </c>
      <c r="G70" s="81" t="s">
        <v>226</v>
      </c>
      <c r="H70" s="61">
        <v>40349</v>
      </c>
      <c r="I70" s="81" t="s">
        <v>159</v>
      </c>
      <c r="J70" s="81" t="s">
        <v>127</v>
      </c>
      <c r="K70" s="81"/>
      <c r="L70" s="81"/>
      <c r="M70" s="81"/>
      <c r="N70" s="81"/>
      <c r="O70" s="81"/>
      <c r="P70" s="81"/>
      <c r="Q70" s="81"/>
      <c r="R70" s="81"/>
      <c r="S70" s="81"/>
      <c r="T70" s="118">
        <v>2.34464</v>
      </c>
      <c r="U70" s="81">
        <v>70.5</v>
      </c>
      <c r="V70" s="81">
        <v>17</v>
      </c>
      <c r="W70" s="81">
        <v>12.5</v>
      </c>
      <c r="X70" s="81">
        <v>5.6</v>
      </c>
      <c r="Y70" s="81">
        <v>9.4</v>
      </c>
      <c r="Z70" s="81">
        <v>0.9</v>
      </c>
      <c r="AA70" s="81">
        <v>79</v>
      </c>
      <c r="AB70" s="81">
        <v>23</v>
      </c>
      <c r="AC70" s="81" t="s">
        <v>176</v>
      </c>
      <c r="AD70" s="81"/>
      <c r="AE70" s="81" t="s">
        <v>130</v>
      </c>
      <c r="AF70" s="81">
        <v>100</v>
      </c>
      <c r="AG70" s="81" t="s">
        <v>48</v>
      </c>
      <c r="AH70" s="81">
        <v>116</v>
      </c>
      <c r="AI70" s="81">
        <v>6</v>
      </c>
      <c r="AJ70" s="81" t="s">
        <v>43</v>
      </c>
      <c r="AK70" s="81">
        <v>2100</v>
      </c>
      <c r="AL70" s="81" t="s">
        <v>177</v>
      </c>
      <c r="AM70" s="81" t="s">
        <v>178</v>
      </c>
      <c r="AN70" s="81">
        <v>19</v>
      </c>
      <c r="AO70" s="81">
        <v>0.0608</v>
      </c>
      <c r="AP70" s="81">
        <v>180</v>
      </c>
      <c r="AQ70" s="102">
        <v>2960.52631578947</v>
      </c>
      <c r="AR70" s="81" t="s">
        <v>178</v>
      </c>
      <c r="AS70" s="102">
        <v>2960.52631578947</v>
      </c>
      <c r="AT70" s="118">
        <f>AS70/AS71</f>
        <v>0.9473684210526304</v>
      </c>
      <c r="AU70" s="102"/>
      <c r="AV70" s="102">
        <f>AT70*$AU$88</f>
        <v>3160.8626830233443</v>
      </c>
      <c r="AW70" s="102">
        <f>AW69</f>
        <v>2986.218999037156</v>
      </c>
      <c r="AX70" s="81">
        <v>15</v>
      </c>
      <c r="AY70" s="81" t="s">
        <v>15</v>
      </c>
      <c r="AZ70" s="81">
        <v>15</v>
      </c>
      <c r="BA70" s="81">
        <v>12</v>
      </c>
      <c r="BB70" s="81">
        <v>0</v>
      </c>
      <c r="BC70" s="81">
        <v>30</v>
      </c>
      <c r="BD70" s="81">
        <v>0</v>
      </c>
      <c r="BE70" s="81">
        <v>143</v>
      </c>
      <c r="BF70" s="81">
        <v>25</v>
      </c>
      <c r="BG70" s="81">
        <v>128</v>
      </c>
      <c r="BH70" s="81">
        <v>122</v>
      </c>
      <c r="BI70" s="81" t="s">
        <v>129</v>
      </c>
    </row>
    <row r="71" spans="1:61" ht="13.5" customHeight="1">
      <c r="A71" s="105">
        <v>4</v>
      </c>
      <c r="B71" s="81" t="s">
        <v>172</v>
      </c>
      <c r="C71" s="81" t="s">
        <v>32</v>
      </c>
      <c r="D71" s="81" t="s">
        <v>173</v>
      </c>
      <c r="E71" s="81" t="s">
        <v>157</v>
      </c>
      <c r="F71" s="81" t="s">
        <v>125</v>
      </c>
      <c r="G71" s="81" t="s">
        <v>125</v>
      </c>
      <c r="H71" s="61">
        <v>40349</v>
      </c>
      <c r="I71" s="81" t="s">
        <v>159</v>
      </c>
      <c r="J71" s="81" t="s">
        <v>127</v>
      </c>
      <c r="K71" s="81"/>
      <c r="L71" s="81"/>
      <c r="M71" s="81"/>
      <c r="N71" s="81"/>
      <c r="O71" s="81"/>
      <c r="P71" s="81"/>
      <c r="Q71" s="81"/>
      <c r="R71" s="81"/>
      <c r="S71" s="81"/>
      <c r="T71" s="118">
        <v>2.34464</v>
      </c>
      <c r="U71" s="81">
        <v>70.5</v>
      </c>
      <c r="V71" s="81">
        <v>17</v>
      </c>
      <c r="W71" s="81">
        <v>12.5</v>
      </c>
      <c r="X71" s="81">
        <v>5.6</v>
      </c>
      <c r="Y71" s="81">
        <v>9.4</v>
      </c>
      <c r="Z71" s="81">
        <v>0.9</v>
      </c>
      <c r="AA71" s="81">
        <v>79</v>
      </c>
      <c r="AB71" s="81">
        <v>23</v>
      </c>
      <c r="AC71" s="81" t="s">
        <v>176</v>
      </c>
      <c r="AD71" s="81"/>
      <c r="AE71" s="81" t="s">
        <v>130</v>
      </c>
      <c r="AF71" s="81">
        <v>100</v>
      </c>
      <c r="AG71" s="81" t="s">
        <v>48</v>
      </c>
      <c r="AH71" s="81">
        <v>116</v>
      </c>
      <c r="AI71" s="81">
        <v>6</v>
      </c>
      <c r="AJ71" s="81" t="s">
        <v>43</v>
      </c>
      <c r="AK71" s="81">
        <v>2100</v>
      </c>
      <c r="AL71" s="81" t="s">
        <v>177</v>
      </c>
      <c r="AM71" s="81" t="s">
        <v>178</v>
      </c>
      <c r="AN71" s="81">
        <v>19</v>
      </c>
      <c r="AO71" s="81">
        <v>0.0608</v>
      </c>
      <c r="AP71" s="81">
        <v>190</v>
      </c>
      <c r="AQ71" s="102">
        <v>3125</v>
      </c>
      <c r="AR71" s="81" t="s">
        <v>178</v>
      </c>
      <c r="AS71" s="102">
        <v>3125</v>
      </c>
      <c r="AT71" s="118"/>
      <c r="AU71" s="102"/>
      <c r="AV71" s="102"/>
      <c r="AW71" s="102">
        <f>AW70</f>
        <v>2986.218999037156</v>
      </c>
      <c r="AX71" s="81">
        <v>15</v>
      </c>
      <c r="AY71" s="81" t="s">
        <v>15</v>
      </c>
      <c r="AZ71" s="81">
        <v>15</v>
      </c>
      <c r="BA71" s="81">
        <v>12</v>
      </c>
      <c r="BB71" s="81">
        <v>0</v>
      </c>
      <c r="BC71" s="81">
        <v>30</v>
      </c>
      <c r="BD71" s="81">
        <v>0</v>
      </c>
      <c r="BE71" s="81">
        <v>143</v>
      </c>
      <c r="BF71" s="81">
        <v>25</v>
      </c>
      <c r="BG71" s="81">
        <v>128</v>
      </c>
      <c r="BH71" s="81">
        <v>122</v>
      </c>
      <c r="BI71" s="81" t="s">
        <v>129</v>
      </c>
    </row>
    <row r="72" spans="1:61" ht="15">
      <c r="A72" s="105">
        <v>4</v>
      </c>
      <c r="B72" s="81" t="s">
        <v>172</v>
      </c>
      <c r="C72" s="81" t="s">
        <v>32</v>
      </c>
      <c r="D72" s="81" t="s">
        <v>173</v>
      </c>
      <c r="E72" s="81" t="s">
        <v>157</v>
      </c>
      <c r="F72" s="81" t="s">
        <v>61</v>
      </c>
      <c r="G72" s="81" t="s">
        <v>145</v>
      </c>
      <c r="H72" s="61">
        <v>40349</v>
      </c>
      <c r="I72" s="81" t="s">
        <v>159</v>
      </c>
      <c r="J72" s="81" t="s">
        <v>127</v>
      </c>
      <c r="K72" s="81"/>
      <c r="L72" s="81"/>
      <c r="M72" s="81"/>
      <c r="N72" s="81"/>
      <c r="O72" s="81"/>
      <c r="P72" s="81"/>
      <c r="Q72" s="81"/>
      <c r="R72" s="81"/>
      <c r="S72" s="81"/>
      <c r="T72" s="118">
        <v>2.34464</v>
      </c>
      <c r="U72" s="81">
        <v>70.5</v>
      </c>
      <c r="V72" s="81">
        <v>17</v>
      </c>
      <c r="W72" s="81">
        <v>12.5</v>
      </c>
      <c r="X72" s="81">
        <v>5.6</v>
      </c>
      <c r="Y72" s="81">
        <v>9.4</v>
      </c>
      <c r="Z72" s="81">
        <v>0.9</v>
      </c>
      <c r="AA72" s="81">
        <v>79</v>
      </c>
      <c r="AB72" s="81">
        <v>23</v>
      </c>
      <c r="AC72" s="81" t="s">
        <v>176</v>
      </c>
      <c r="AD72" s="81"/>
      <c r="AE72" s="81" t="s">
        <v>130</v>
      </c>
      <c r="AF72" s="81">
        <v>100</v>
      </c>
      <c r="AG72" s="81" t="s">
        <v>48</v>
      </c>
      <c r="AH72" s="81">
        <v>116</v>
      </c>
      <c r="AI72" s="81">
        <v>6</v>
      </c>
      <c r="AJ72" s="81" t="s">
        <v>43</v>
      </c>
      <c r="AK72" s="81">
        <v>2100</v>
      </c>
      <c r="AL72" s="81" t="s">
        <v>177</v>
      </c>
      <c r="AM72" s="81" t="s">
        <v>178</v>
      </c>
      <c r="AN72" s="81">
        <v>19</v>
      </c>
      <c r="AO72" s="81">
        <v>0.0608</v>
      </c>
      <c r="AP72" s="81">
        <v>170</v>
      </c>
      <c r="AQ72" s="102">
        <v>2796.05263157895</v>
      </c>
      <c r="AR72" s="81" t="s">
        <v>178</v>
      </c>
      <c r="AS72" s="102">
        <v>2796.05263157895</v>
      </c>
      <c r="AT72" s="118">
        <f>AS72/AS71</f>
        <v>0.8947368421052639</v>
      </c>
      <c r="AU72" s="102"/>
      <c r="AV72" s="102">
        <f>AT72*$AU$88</f>
        <v>2985.2592006331647</v>
      </c>
      <c r="AW72" s="102">
        <f>AW71</f>
        <v>2986.218999037156</v>
      </c>
      <c r="AX72" s="81">
        <v>15</v>
      </c>
      <c r="AY72" s="81" t="s">
        <v>15</v>
      </c>
      <c r="AZ72" s="81">
        <v>15</v>
      </c>
      <c r="BA72" s="81">
        <v>12</v>
      </c>
      <c r="BB72" s="81">
        <v>0</v>
      </c>
      <c r="BC72" s="81">
        <v>30</v>
      </c>
      <c r="BD72" s="81">
        <v>0</v>
      </c>
      <c r="BE72" s="81">
        <v>143</v>
      </c>
      <c r="BF72" s="81">
        <v>25</v>
      </c>
      <c r="BG72" s="81">
        <v>128</v>
      </c>
      <c r="BH72" s="81">
        <v>122</v>
      </c>
      <c r="BI72" s="81" t="s">
        <v>129</v>
      </c>
    </row>
    <row r="73" spans="1:61" ht="15">
      <c r="A73" s="105">
        <v>4</v>
      </c>
      <c r="B73" s="81" t="s">
        <v>172</v>
      </c>
      <c r="C73" s="81" t="s">
        <v>32</v>
      </c>
      <c r="D73" s="81" t="s">
        <v>173</v>
      </c>
      <c r="E73" s="81" t="s">
        <v>157</v>
      </c>
      <c r="F73" s="81" t="s">
        <v>71</v>
      </c>
      <c r="G73" s="81" t="s">
        <v>161</v>
      </c>
      <c r="H73" s="61">
        <v>40349</v>
      </c>
      <c r="I73" s="81" t="s">
        <v>159</v>
      </c>
      <c r="J73" s="81" t="s">
        <v>127</v>
      </c>
      <c r="K73" s="81"/>
      <c r="L73" s="81"/>
      <c r="M73" s="81"/>
      <c r="N73" s="81"/>
      <c r="O73" s="81"/>
      <c r="P73" s="81"/>
      <c r="Q73" s="81"/>
      <c r="R73" s="81"/>
      <c r="S73" s="81"/>
      <c r="T73" s="118">
        <v>2.34464</v>
      </c>
      <c r="U73" s="81">
        <v>70.5</v>
      </c>
      <c r="V73" s="81">
        <v>17</v>
      </c>
      <c r="W73" s="81">
        <v>12.5</v>
      </c>
      <c r="X73" s="81">
        <v>5.6</v>
      </c>
      <c r="Y73" s="81">
        <v>9.4</v>
      </c>
      <c r="Z73" s="81">
        <v>0.9</v>
      </c>
      <c r="AA73" s="81">
        <v>79</v>
      </c>
      <c r="AB73" s="81">
        <v>23</v>
      </c>
      <c r="AC73" s="81" t="s">
        <v>176</v>
      </c>
      <c r="AD73" s="81"/>
      <c r="AE73" s="81" t="s">
        <v>130</v>
      </c>
      <c r="AF73" s="81">
        <v>100</v>
      </c>
      <c r="AG73" s="81" t="s">
        <v>48</v>
      </c>
      <c r="AH73" s="81">
        <v>116</v>
      </c>
      <c r="AI73" s="81">
        <v>6</v>
      </c>
      <c r="AJ73" s="81" t="s">
        <v>43</v>
      </c>
      <c r="AK73" s="81">
        <v>2100</v>
      </c>
      <c r="AL73" s="81" t="s">
        <v>177</v>
      </c>
      <c r="AM73" s="81" t="s">
        <v>178</v>
      </c>
      <c r="AN73" s="81">
        <v>19</v>
      </c>
      <c r="AO73" s="81">
        <v>0.0608</v>
      </c>
      <c r="AP73" s="81">
        <v>180</v>
      </c>
      <c r="AQ73" s="102">
        <v>2960.52631578947</v>
      </c>
      <c r="AR73" s="81" t="s">
        <v>178</v>
      </c>
      <c r="AS73" s="102">
        <v>2960.52631578947</v>
      </c>
      <c r="AT73" s="118">
        <f>AS73/AS74</f>
        <v>1.0588235294117625</v>
      </c>
      <c r="AU73" s="102"/>
      <c r="AV73" s="102">
        <f>AT73*$AU$88</f>
        <v>3532.728881026088</v>
      </c>
      <c r="AW73" s="102">
        <f>AW72</f>
        <v>2986.218999037156</v>
      </c>
      <c r="AX73" s="81">
        <v>15</v>
      </c>
      <c r="AY73" s="81" t="s">
        <v>15</v>
      </c>
      <c r="AZ73" s="81">
        <v>15</v>
      </c>
      <c r="BA73" s="81">
        <v>12</v>
      </c>
      <c r="BB73" s="81">
        <v>0</v>
      </c>
      <c r="BC73" s="81">
        <v>30</v>
      </c>
      <c r="BD73" s="81">
        <v>0</v>
      </c>
      <c r="BE73" s="81">
        <v>143</v>
      </c>
      <c r="BF73" s="81">
        <v>25</v>
      </c>
      <c r="BG73" s="81">
        <v>128</v>
      </c>
      <c r="BH73" s="81">
        <v>122</v>
      </c>
      <c r="BI73" s="81" t="s">
        <v>129</v>
      </c>
    </row>
    <row r="74" spans="1:61" ht="15">
      <c r="A74" s="105">
        <v>4</v>
      </c>
      <c r="B74" s="81" t="s">
        <v>172</v>
      </c>
      <c r="C74" s="81" t="s">
        <v>32</v>
      </c>
      <c r="D74" s="81" t="s">
        <v>173</v>
      </c>
      <c r="E74" s="81" t="s">
        <v>157</v>
      </c>
      <c r="F74" s="81" t="s">
        <v>125</v>
      </c>
      <c r="G74" s="81" t="s">
        <v>125</v>
      </c>
      <c r="H74" s="61">
        <v>40349</v>
      </c>
      <c r="I74" s="81" t="s">
        <v>159</v>
      </c>
      <c r="J74" s="81" t="s">
        <v>127</v>
      </c>
      <c r="K74" s="81"/>
      <c r="L74" s="81"/>
      <c r="M74" s="81"/>
      <c r="N74" s="81"/>
      <c r="O74" s="81"/>
      <c r="P74" s="81"/>
      <c r="Q74" s="81"/>
      <c r="R74" s="81"/>
      <c r="S74" s="81"/>
      <c r="T74" s="118">
        <v>2.34464</v>
      </c>
      <c r="U74" s="81">
        <v>70.5</v>
      </c>
      <c r="V74" s="81">
        <v>17</v>
      </c>
      <c r="W74" s="81">
        <v>12.5</v>
      </c>
      <c r="X74" s="81">
        <v>5.6</v>
      </c>
      <c r="Y74" s="81">
        <v>9.4</v>
      </c>
      <c r="Z74" s="81">
        <v>0.9</v>
      </c>
      <c r="AA74" s="81">
        <v>79</v>
      </c>
      <c r="AB74" s="81">
        <v>23</v>
      </c>
      <c r="AC74" s="81" t="s">
        <v>176</v>
      </c>
      <c r="AD74" s="81"/>
      <c r="AE74" s="81" t="s">
        <v>130</v>
      </c>
      <c r="AF74" s="81">
        <v>100</v>
      </c>
      <c r="AG74" s="81" t="s">
        <v>48</v>
      </c>
      <c r="AH74" s="81">
        <v>116</v>
      </c>
      <c r="AI74" s="81">
        <v>6</v>
      </c>
      <c r="AJ74" s="81" t="s">
        <v>43</v>
      </c>
      <c r="AK74" s="81">
        <v>2100</v>
      </c>
      <c r="AL74" s="81" t="s">
        <v>177</v>
      </c>
      <c r="AM74" s="81" t="s">
        <v>178</v>
      </c>
      <c r="AN74" s="81">
        <v>19</v>
      </c>
      <c r="AO74" s="81">
        <v>0.0608</v>
      </c>
      <c r="AP74" s="81">
        <v>170</v>
      </c>
      <c r="AQ74" s="102">
        <v>2796.05263157895</v>
      </c>
      <c r="AR74" s="81" t="s">
        <v>178</v>
      </c>
      <c r="AS74" s="102">
        <v>2796.05263157895</v>
      </c>
      <c r="AT74" s="118"/>
      <c r="AU74" s="102"/>
      <c r="AV74" s="102"/>
      <c r="AW74" s="102">
        <f>AW73</f>
        <v>2986.218999037156</v>
      </c>
      <c r="AX74" s="81">
        <v>15</v>
      </c>
      <c r="AY74" s="81" t="s">
        <v>15</v>
      </c>
      <c r="AZ74" s="81">
        <v>15</v>
      </c>
      <c r="BA74" s="81">
        <v>12</v>
      </c>
      <c r="BB74" s="81">
        <v>0</v>
      </c>
      <c r="BC74" s="81">
        <v>30</v>
      </c>
      <c r="BD74" s="81">
        <v>0</v>
      </c>
      <c r="BE74" s="81">
        <v>143</v>
      </c>
      <c r="BF74" s="81">
        <v>25</v>
      </c>
      <c r="BG74" s="81">
        <v>128</v>
      </c>
      <c r="BH74" s="81">
        <v>122</v>
      </c>
      <c r="BI74" s="81" t="s">
        <v>129</v>
      </c>
    </row>
    <row r="75" spans="1:61" ht="15">
      <c r="A75" s="105">
        <v>4</v>
      </c>
      <c r="B75" s="81" t="s">
        <v>172</v>
      </c>
      <c r="C75" s="81" t="s">
        <v>32</v>
      </c>
      <c r="D75" s="81" t="s">
        <v>173</v>
      </c>
      <c r="E75" s="81" t="s">
        <v>157</v>
      </c>
      <c r="F75" s="81" t="s">
        <v>174</v>
      </c>
      <c r="G75" s="81" t="s">
        <v>175</v>
      </c>
      <c r="H75" s="61">
        <v>40349</v>
      </c>
      <c r="I75" s="81" t="s">
        <v>159</v>
      </c>
      <c r="J75" s="81" t="s">
        <v>127</v>
      </c>
      <c r="K75" s="81"/>
      <c r="L75" s="81"/>
      <c r="M75" s="81"/>
      <c r="N75" s="81"/>
      <c r="O75" s="81"/>
      <c r="P75" s="81"/>
      <c r="Q75" s="81"/>
      <c r="R75" s="81"/>
      <c r="S75" s="81"/>
      <c r="T75" s="118">
        <v>2.34464</v>
      </c>
      <c r="U75" s="81">
        <v>70.5</v>
      </c>
      <c r="V75" s="81">
        <v>17</v>
      </c>
      <c r="W75" s="81">
        <v>12.5</v>
      </c>
      <c r="X75" s="81">
        <v>5.6</v>
      </c>
      <c r="Y75" s="81">
        <v>9.4</v>
      </c>
      <c r="Z75" s="81">
        <v>0.9</v>
      </c>
      <c r="AA75" s="81">
        <v>79</v>
      </c>
      <c r="AB75" s="81">
        <v>23</v>
      </c>
      <c r="AC75" s="81" t="s">
        <v>176</v>
      </c>
      <c r="AD75" s="81"/>
      <c r="AE75" s="81" t="s">
        <v>130</v>
      </c>
      <c r="AF75" s="81">
        <v>100</v>
      </c>
      <c r="AG75" s="81" t="s">
        <v>48</v>
      </c>
      <c r="AH75" s="81">
        <v>116</v>
      </c>
      <c r="AI75" s="81">
        <v>6</v>
      </c>
      <c r="AJ75" s="81" t="s">
        <v>43</v>
      </c>
      <c r="AK75" s="81">
        <v>2100</v>
      </c>
      <c r="AL75" s="81" t="s">
        <v>177</v>
      </c>
      <c r="AM75" s="81" t="s">
        <v>178</v>
      </c>
      <c r="AN75" s="81">
        <v>19</v>
      </c>
      <c r="AO75" s="81">
        <v>0.0608</v>
      </c>
      <c r="AP75" s="81">
        <v>170</v>
      </c>
      <c r="AQ75" s="102">
        <v>2796.05263157895</v>
      </c>
      <c r="AR75" s="81" t="s">
        <v>178</v>
      </c>
      <c r="AS75" s="102">
        <v>2796.05263157895</v>
      </c>
      <c r="AT75" s="118">
        <f>AS75/AS74</f>
        <v>1</v>
      </c>
      <c r="AU75" s="102"/>
      <c r="AV75" s="102">
        <f>AT75*$AU$88</f>
        <v>3336.4661654135343</v>
      </c>
      <c r="AW75" s="102">
        <f>AW74</f>
        <v>2986.218999037156</v>
      </c>
      <c r="AX75" s="81">
        <v>15</v>
      </c>
      <c r="AY75" s="81" t="s">
        <v>15</v>
      </c>
      <c r="AZ75" s="81">
        <v>15</v>
      </c>
      <c r="BA75" s="81">
        <v>12</v>
      </c>
      <c r="BB75" s="81">
        <v>0</v>
      </c>
      <c r="BC75" s="81">
        <v>30</v>
      </c>
      <c r="BD75" s="81">
        <v>0</v>
      </c>
      <c r="BE75" s="81">
        <v>143</v>
      </c>
      <c r="BF75" s="81">
        <v>25</v>
      </c>
      <c r="BG75" s="81">
        <v>128</v>
      </c>
      <c r="BH75" s="81">
        <v>122</v>
      </c>
      <c r="BI75" s="81" t="s">
        <v>129</v>
      </c>
    </row>
    <row r="76" spans="1:61" ht="15">
      <c r="A76" s="105">
        <v>4</v>
      </c>
      <c r="B76" s="81" t="s">
        <v>172</v>
      </c>
      <c r="C76" s="81" t="s">
        <v>32</v>
      </c>
      <c r="D76" s="81" t="s">
        <v>173</v>
      </c>
      <c r="E76" s="81" t="s">
        <v>157</v>
      </c>
      <c r="F76" s="81" t="s">
        <v>112</v>
      </c>
      <c r="G76" s="81" t="s">
        <v>189</v>
      </c>
      <c r="H76" s="61">
        <v>40349</v>
      </c>
      <c r="I76" s="81" t="s">
        <v>159</v>
      </c>
      <c r="J76" s="81" t="s">
        <v>127</v>
      </c>
      <c r="K76" s="81"/>
      <c r="L76" s="81"/>
      <c r="M76" s="81"/>
      <c r="N76" s="81"/>
      <c r="O76" s="81"/>
      <c r="P76" s="81"/>
      <c r="Q76" s="81"/>
      <c r="R76" s="81"/>
      <c r="S76" s="81"/>
      <c r="T76" s="118">
        <v>2.34464</v>
      </c>
      <c r="U76" s="81">
        <v>70.5</v>
      </c>
      <c r="V76" s="81">
        <v>17</v>
      </c>
      <c r="W76" s="81">
        <v>12.5</v>
      </c>
      <c r="X76" s="81">
        <v>5.6</v>
      </c>
      <c r="Y76" s="81">
        <v>9.4</v>
      </c>
      <c r="Z76" s="81">
        <v>0.9</v>
      </c>
      <c r="AA76" s="81">
        <v>79</v>
      </c>
      <c r="AB76" s="81">
        <v>23</v>
      </c>
      <c r="AC76" s="81" t="s">
        <v>176</v>
      </c>
      <c r="AD76" s="81"/>
      <c r="AE76" s="81" t="s">
        <v>130</v>
      </c>
      <c r="AF76" s="81">
        <v>100</v>
      </c>
      <c r="AG76" s="81" t="s">
        <v>48</v>
      </c>
      <c r="AH76" s="81">
        <v>116</v>
      </c>
      <c r="AI76" s="81">
        <v>6</v>
      </c>
      <c r="AJ76" s="81" t="s">
        <v>43</v>
      </c>
      <c r="AK76" s="81">
        <v>2100</v>
      </c>
      <c r="AL76" s="81" t="s">
        <v>177</v>
      </c>
      <c r="AM76" s="81" t="s">
        <v>178</v>
      </c>
      <c r="AN76" s="81">
        <v>19</v>
      </c>
      <c r="AO76" s="81">
        <v>0.0608</v>
      </c>
      <c r="AP76" s="81">
        <v>170</v>
      </c>
      <c r="AQ76" s="102">
        <v>2796.05263157895</v>
      </c>
      <c r="AR76" s="81" t="s">
        <v>178</v>
      </c>
      <c r="AS76" s="102">
        <v>2796.05263157895</v>
      </c>
      <c r="AT76" s="118">
        <f>AS76/AS77</f>
        <v>0.8095238095238108</v>
      </c>
      <c r="AU76" s="102"/>
      <c r="AV76" s="102">
        <f>AT76*$AU$88</f>
        <v>2700.9488005728654</v>
      </c>
      <c r="AW76" s="102">
        <f>AW75</f>
        <v>2986.218999037156</v>
      </c>
      <c r="AX76" s="81">
        <v>15</v>
      </c>
      <c r="AY76" s="81" t="s">
        <v>15</v>
      </c>
      <c r="AZ76" s="81">
        <v>15</v>
      </c>
      <c r="BA76" s="81">
        <v>12</v>
      </c>
      <c r="BB76" s="81">
        <v>0</v>
      </c>
      <c r="BC76" s="81">
        <v>30</v>
      </c>
      <c r="BD76" s="81">
        <v>0</v>
      </c>
      <c r="BE76" s="81">
        <v>143</v>
      </c>
      <c r="BF76" s="81">
        <v>25</v>
      </c>
      <c r="BG76" s="81">
        <v>128</v>
      </c>
      <c r="BH76" s="81">
        <v>122</v>
      </c>
      <c r="BI76" s="81" t="s">
        <v>129</v>
      </c>
    </row>
    <row r="77" spans="1:61" ht="15">
      <c r="A77" s="105">
        <v>4</v>
      </c>
      <c r="B77" s="81" t="s">
        <v>172</v>
      </c>
      <c r="C77" s="81" t="s">
        <v>32</v>
      </c>
      <c r="D77" s="81" t="s">
        <v>173</v>
      </c>
      <c r="E77" s="81" t="s">
        <v>157</v>
      </c>
      <c r="F77" s="81" t="s">
        <v>125</v>
      </c>
      <c r="G77" s="81" t="s">
        <v>125</v>
      </c>
      <c r="H77" s="61">
        <v>40349</v>
      </c>
      <c r="I77" s="81" t="s">
        <v>159</v>
      </c>
      <c r="J77" s="81" t="s">
        <v>127</v>
      </c>
      <c r="K77" s="81"/>
      <c r="L77" s="81"/>
      <c r="M77" s="81"/>
      <c r="N77" s="81"/>
      <c r="O77" s="81"/>
      <c r="P77" s="81"/>
      <c r="Q77" s="81"/>
      <c r="R77" s="81"/>
      <c r="S77" s="81"/>
      <c r="T77" s="118">
        <v>2.34464</v>
      </c>
      <c r="U77" s="81">
        <v>70.5</v>
      </c>
      <c r="V77" s="81">
        <v>17</v>
      </c>
      <c r="W77" s="81">
        <v>12.5</v>
      </c>
      <c r="X77" s="81">
        <v>5.6</v>
      </c>
      <c r="Y77" s="81">
        <v>9.4</v>
      </c>
      <c r="Z77" s="81">
        <v>0.9</v>
      </c>
      <c r="AA77" s="81">
        <v>79</v>
      </c>
      <c r="AB77" s="81">
        <v>23</v>
      </c>
      <c r="AC77" s="81" t="s">
        <v>176</v>
      </c>
      <c r="AD77" s="81"/>
      <c r="AE77" s="81" t="s">
        <v>130</v>
      </c>
      <c r="AF77" s="81">
        <v>100</v>
      </c>
      <c r="AG77" s="81" t="s">
        <v>48</v>
      </c>
      <c r="AH77" s="81">
        <v>116</v>
      </c>
      <c r="AI77" s="81">
        <v>6</v>
      </c>
      <c r="AJ77" s="81" t="s">
        <v>43</v>
      </c>
      <c r="AK77" s="81">
        <v>2100</v>
      </c>
      <c r="AL77" s="81" t="s">
        <v>177</v>
      </c>
      <c r="AM77" s="81" t="s">
        <v>178</v>
      </c>
      <c r="AN77" s="81">
        <v>19</v>
      </c>
      <c r="AO77" s="81">
        <v>0.0608</v>
      </c>
      <c r="AP77" s="81">
        <v>210</v>
      </c>
      <c r="AQ77" s="102">
        <v>3453.94736842105</v>
      </c>
      <c r="AR77" s="81" t="s">
        <v>178</v>
      </c>
      <c r="AS77" s="102">
        <v>3453.94736842105</v>
      </c>
      <c r="AT77" s="118"/>
      <c r="AU77" s="102"/>
      <c r="AV77" s="102"/>
      <c r="AW77" s="102">
        <f>AW76</f>
        <v>2986.218999037156</v>
      </c>
      <c r="AX77" s="81">
        <v>15</v>
      </c>
      <c r="AY77" s="81" t="s">
        <v>15</v>
      </c>
      <c r="AZ77" s="81">
        <v>15</v>
      </c>
      <c r="BA77" s="81">
        <v>12</v>
      </c>
      <c r="BB77" s="81">
        <v>0</v>
      </c>
      <c r="BC77" s="81">
        <v>30</v>
      </c>
      <c r="BD77" s="81">
        <v>0</v>
      </c>
      <c r="BE77" s="81">
        <v>143</v>
      </c>
      <c r="BF77" s="81">
        <v>25</v>
      </c>
      <c r="BG77" s="81">
        <v>128</v>
      </c>
      <c r="BH77" s="81">
        <v>122</v>
      </c>
      <c r="BI77" s="81" t="s">
        <v>129</v>
      </c>
    </row>
    <row r="78" spans="1:61" ht="15">
      <c r="A78" s="105">
        <v>4</v>
      </c>
      <c r="B78" s="81" t="s">
        <v>172</v>
      </c>
      <c r="C78" s="81" t="s">
        <v>32</v>
      </c>
      <c r="D78" s="81" t="s">
        <v>173</v>
      </c>
      <c r="E78" s="81" t="s">
        <v>157</v>
      </c>
      <c r="F78" s="81" t="s">
        <v>115</v>
      </c>
      <c r="G78" s="81" t="s">
        <v>227</v>
      </c>
      <c r="H78" s="61">
        <v>40349</v>
      </c>
      <c r="I78" s="81" t="s">
        <v>159</v>
      </c>
      <c r="J78" s="81" t="s">
        <v>127</v>
      </c>
      <c r="K78" s="81"/>
      <c r="L78" s="81"/>
      <c r="M78" s="81"/>
      <c r="N78" s="81"/>
      <c r="O78" s="81"/>
      <c r="P78" s="81"/>
      <c r="Q78" s="81"/>
      <c r="R78" s="81"/>
      <c r="S78" s="81"/>
      <c r="T78" s="118">
        <v>2.34464</v>
      </c>
      <c r="U78" s="81">
        <v>70.5</v>
      </c>
      <c r="V78" s="81">
        <v>17</v>
      </c>
      <c r="W78" s="81">
        <v>12.5</v>
      </c>
      <c r="X78" s="81">
        <v>5.6</v>
      </c>
      <c r="Y78" s="81">
        <v>9.4</v>
      </c>
      <c r="Z78" s="81">
        <v>0.9</v>
      </c>
      <c r="AA78" s="81">
        <v>79</v>
      </c>
      <c r="AB78" s="81">
        <v>23</v>
      </c>
      <c r="AC78" s="81" t="s">
        <v>176</v>
      </c>
      <c r="AD78" s="81"/>
      <c r="AE78" s="81" t="s">
        <v>130</v>
      </c>
      <c r="AF78" s="81">
        <v>100</v>
      </c>
      <c r="AG78" s="81" t="s">
        <v>48</v>
      </c>
      <c r="AH78" s="81">
        <v>116</v>
      </c>
      <c r="AI78" s="81">
        <v>6</v>
      </c>
      <c r="AJ78" s="81" t="s">
        <v>43</v>
      </c>
      <c r="AK78" s="81">
        <v>2100</v>
      </c>
      <c r="AL78" s="81" t="s">
        <v>177</v>
      </c>
      <c r="AM78" s="81" t="s">
        <v>178</v>
      </c>
      <c r="AN78" s="81">
        <v>19</v>
      </c>
      <c r="AO78" s="81">
        <v>0.0608</v>
      </c>
      <c r="AP78" s="81">
        <v>190</v>
      </c>
      <c r="AQ78" s="102">
        <v>3125</v>
      </c>
      <c r="AR78" s="81" t="s">
        <v>178</v>
      </c>
      <c r="AS78" s="102">
        <v>3125</v>
      </c>
      <c r="AT78" s="118">
        <f>AS78/AS77</f>
        <v>0.9047619047619054</v>
      </c>
      <c r="AU78" s="102"/>
      <c r="AV78" s="102">
        <f>AT78*$AU$88</f>
        <v>3018.7074829932</v>
      </c>
      <c r="AW78" s="102">
        <f>AW77</f>
        <v>2986.218999037156</v>
      </c>
      <c r="AX78" s="81">
        <v>15</v>
      </c>
      <c r="AY78" s="81" t="s">
        <v>15</v>
      </c>
      <c r="AZ78" s="81">
        <v>15</v>
      </c>
      <c r="BA78" s="81">
        <v>12</v>
      </c>
      <c r="BB78" s="81">
        <v>0</v>
      </c>
      <c r="BC78" s="81">
        <v>30</v>
      </c>
      <c r="BD78" s="81">
        <v>0</v>
      </c>
      <c r="BE78" s="81">
        <v>143</v>
      </c>
      <c r="BF78" s="81">
        <v>25</v>
      </c>
      <c r="BG78" s="81">
        <v>128</v>
      </c>
      <c r="BH78" s="81">
        <v>122</v>
      </c>
      <c r="BI78" s="81" t="s">
        <v>129</v>
      </c>
    </row>
    <row r="79" spans="1:61" ht="15">
      <c r="A79" s="105">
        <v>4</v>
      </c>
      <c r="B79" s="81" t="s">
        <v>172</v>
      </c>
      <c r="C79" s="81" t="s">
        <v>32</v>
      </c>
      <c r="D79" s="81" t="s">
        <v>173</v>
      </c>
      <c r="E79" s="81" t="s">
        <v>157</v>
      </c>
      <c r="F79" s="81">
        <v>1005</v>
      </c>
      <c r="G79" s="81" t="s">
        <v>241</v>
      </c>
      <c r="H79" s="61">
        <v>40349</v>
      </c>
      <c r="I79" s="81" t="s">
        <v>159</v>
      </c>
      <c r="J79" s="81" t="s">
        <v>127</v>
      </c>
      <c r="K79" s="81"/>
      <c r="L79" s="81"/>
      <c r="M79" s="81"/>
      <c r="N79" s="81"/>
      <c r="O79" s="81"/>
      <c r="P79" s="81"/>
      <c r="Q79" s="81"/>
      <c r="R79" s="81"/>
      <c r="S79" s="81"/>
      <c r="T79" s="118">
        <v>2.34464</v>
      </c>
      <c r="U79" s="81">
        <v>70.5</v>
      </c>
      <c r="V79" s="81">
        <v>17</v>
      </c>
      <c r="W79" s="81">
        <v>12.5</v>
      </c>
      <c r="X79" s="81">
        <v>5.6</v>
      </c>
      <c r="Y79" s="81">
        <v>9.4</v>
      </c>
      <c r="Z79" s="81">
        <v>0.9</v>
      </c>
      <c r="AA79" s="81">
        <v>79</v>
      </c>
      <c r="AB79" s="81">
        <v>23</v>
      </c>
      <c r="AC79" s="81" t="s">
        <v>176</v>
      </c>
      <c r="AD79" s="81"/>
      <c r="AE79" s="81" t="s">
        <v>130</v>
      </c>
      <c r="AF79" s="81">
        <v>100</v>
      </c>
      <c r="AG79" s="81" t="s">
        <v>48</v>
      </c>
      <c r="AH79" s="81">
        <v>116</v>
      </c>
      <c r="AI79" s="81">
        <v>6</v>
      </c>
      <c r="AJ79" s="81" t="s">
        <v>43</v>
      </c>
      <c r="AK79" s="81">
        <v>2100</v>
      </c>
      <c r="AL79" s="81" t="s">
        <v>177</v>
      </c>
      <c r="AM79" s="81" t="s">
        <v>178</v>
      </c>
      <c r="AN79" s="81">
        <v>19</v>
      </c>
      <c r="AO79" s="81">
        <v>0.0608</v>
      </c>
      <c r="AP79" s="81">
        <v>190</v>
      </c>
      <c r="AQ79" s="102">
        <v>3125</v>
      </c>
      <c r="AR79" s="81" t="s">
        <v>178</v>
      </c>
      <c r="AS79" s="102">
        <v>3125</v>
      </c>
      <c r="AT79" s="118">
        <f>AS79/AS80</f>
        <v>0.791666666666667</v>
      </c>
      <c r="AU79" s="102"/>
      <c r="AV79" s="102">
        <f>AT79*$AU$88</f>
        <v>2641.369047619049</v>
      </c>
      <c r="AW79" s="102">
        <f>AW78</f>
        <v>2986.218999037156</v>
      </c>
      <c r="AX79" s="81">
        <v>15</v>
      </c>
      <c r="AY79" s="81" t="s">
        <v>15</v>
      </c>
      <c r="AZ79" s="81">
        <v>15</v>
      </c>
      <c r="BA79" s="81">
        <v>12</v>
      </c>
      <c r="BB79" s="81">
        <v>0</v>
      </c>
      <c r="BC79" s="81">
        <v>30</v>
      </c>
      <c r="BD79" s="81">
        <v>0</v>
      </c>
      <c r="BE79" s="81">
        <v>143</v>
      </c>
      <c r="BF79" s="81">
        <v>25</v>
      </c>
      <c r="BG79" s="81">
        <v>128</v>
      </c>
      <c r="BH79" s="81">
        <v>122</v>
      </c>
      <c r="BI79" s="81" t="s">
        <v>129</v>
      </c>
    </row>
    <row r="80" spans="1:61" ht="15">
      <c r="A80" s="105">
        <v>4</v>
      </c>
      <c r="B80" s="81" t="s">
        <v>172</v>
      </c>
      <c r="C80" s="81" t="s">
        <v>32</v>
      </c>
      <c r="D80" s="81" t="s">
        <v>173</v>
      </c>
      <c r="E80" s="81" t="s">
        <v>157</v>
      </c>
      <c r="F80" s="81" t="s">
        <v>125</v>
      </c>
      <c r="G80" s="81" t="s">
        <v>125</v>
      </c>
      <c r="H80" s="61">
        <v>40349</v>
      </c>
      <c r="I80" s="81" t="s">
        <v>159</v>
      </c>
      <c r="J80" s="81" t="s">
        <v>127</v>
      </c>
      <c r="K80" s="81"/>
      <c r="L80" s="81"/>
      <c r="M80" s="81"/>
      <c r="N80" s="81"/>
      <c r="O80" s="81"/>
      <c r="P80" s="81"/>
      <c r="Q80" s="81"/>
      <c r="R80" s="81"/>
      <c r="S80" s="81"/>
      <c r="T80" s="118">
        <v>2.34464</v>
      </c>
      <c r="U80" s="81">
        <v>70.5</v>
      </c>
      <c r="V80" s="81">
        <v>17</v>
      </c>
      <c r="W80" s="81">
        <v>12.5</v>
      </c>
      <c r="X80" s="81">
        <v>5.6</v>
      </c>
      <c r="Y80" s="81">
        <v>9.4</v>
      </c>
      <c r="Z80" s="81">
        <v>0.9</v>
      </c>
      <c r="AA80" s="81">
        <v>79</v>
      </c>
      <c r="AB80" s="81">
        <v>23</v>
      </c>
      <c r="AC80" s="81" t="s">
        <v>176</v>
      </c>
      <c r="AD80" s="81"/>
      <c r="AE80" s="81" t="s">
        <v>130</v>
      </c>
      <c r="AF80" s="81">
        <v>100</v>
      </c>
      <c r="AG80" s="81" t="s">
        <v>48</v>
      </c>
      <c r="AH80" s="81">
        <v>116</v>
      </c>
      <c r="AI80" s="81">
        <v>6</v>
      </c>
      <c r="AJ80" s="81" t="s">
        <v>43</v>
      </c>
      <c r="AK80" s="81">
        <v>2100</v>
      </c>
      <c r="AL80" s="81" t="s">
        <v>177</v>
      </c>
      <c r="AM80" s="81" t="s">
        <v>178</v>
      </c>
      <c r="AN80" s="81">
        <v>19</v>
      </c>
      <c r="AO80" s="81">
        <v>0.0608</v>
      </c>
      <c r="AP80" s="81">
        <v>240</v>
      </c>
      <c r="AQ80" s="102">
        <v>3947.36842105263</v>
      </c>
      <c r="AR80" s="81" t="s">
        <v>178</v>
      </c>
      <c r="AS80" s="102">
        <v>3947.36842105263</v>
      </c>
      <c r="AT80" s="118"/>
      <c r="AU80" s="102"/>
      <c r="AV80" s="102"/>
      <c r="AW80" s="102">
        <f>AW79</f>
        <v>2986.218999037156</v>
      </c>
      <c r="AX80" s="81">
        <v>15</v>
      </c>
      <c r="AY80" s="81" t="s">
        <v>15</v>
      </c>
      <c r="AZ80" s="81">
        <v>15</v>
      </c>
      <c r="BA80" s="81">
        <v>12</v>
      </c>
      <c r="BB80" s="81">
        <v>0</v>
      </c>
      <c r="BC80" s="81">
        <v>30</v>
      </c>
      <c r="BD80" s="81">
        <v>0</v>
      </c>
      <c r="BE80" s="81">
        <v>143</v>
      </c>
      <c r="BF80" s="81">
        <v>25</v>
      </c>
      <c r="BG80" s="81">
        <v>128</v>
      </c>
      <c r="BH80" s="81">
        <v>122</v>
      </c>
      <c r="BI80" s="81" t="s">
        <v>129</v>
      </c>
    </row>
    <row r="81" spans="1:61" ht="15">
      <c r="A81" s="105">
        <v>4</v>
      </c>
      <c r="B81" s="81" t="s">
        <v>172</v>
      </c>
      <c r="C81" s="81" t="s">
        <v>32</v>
      </c>
      <c r="D81" s="81" t="s">
        <v>173</v>
      </c>
      <c r="E81" s="81" t="s">
        <v>157</v>
      </c>
      <c r="F81" s="81">
        <v>2004</v>
      </c>
      <c r="G81" s="81" t="s">
        <v>247</v>
      </c>
      <c r="H81" s="61">
        <v>40349</v>
      </c>
      <c r="I81" s="81" t="s">
        <v>159</v>
      </c>
      <c r="J81" s="81" t="s">
        <v>127</v>
      </c>
      <c r="K81" s="81"/>
      <c r="L81" s="81"/>
      <c r="M81" s="81"/>
      <c r="N81" s="81"/>
      <c r="O81" s="81"/>
      <c r="P81" s="81"/>
      <c r="Q81" s="81"/>
      <c r="R81" s="81"/>
      <c r="S81" s="81"/>
      <c r="T81" s="118">
        <v>2.34464</v>
      </c>
      <c r="U81" s="81">
        <v>70.5</v>
      </c>
      <c r="V81" s="81">
        <v>17</v>
      </c>
      <c r="W81" s="81">
        <v>12.5</v>
      </c>
      <c r="X81" s="81">
        <v>5.6</v>
      </c>
      <c r="Y81" s="81">
        <v>9.4</v>
      </c>
      <c r="Z81" s="81">
        <v>0.9</v>
      </c>
      <c r="AA81" s="81">
        <v>79</v>
      </c>
      <c r="AB81" s="81">
        <v>23</v>
      </c>
      <c r="AC81" s="81" t="s">
        <v>176</v>
      </c>
      <c r="AD81" s="81"/>
      <c r="AE81" s="81" t="s">
        <v>130</v>
      </c>
      <c r="AF81" s="81">
        <v>100</v>
      </c>
      <c r="AG81" s="81" t="s">
        <v>48</v>
      </c>
      <c r="AH81" s="81">
        <v>116</v>
      </c>
      <c r="AI81" s="81">
        <v>6</v>
      </c>
      <c r="AJ81" s="81" t="s">
        <v>43</v>
      </c>
      <c r="AK81" s="81">
        <v>2100</v>
      </c>
      <c r="AL81" s="81" t="s">
        <v>177</v>
      </c>
      <c r="AM81" s="81" t="s">
        <v>178</v>
      </c>
      <c r="AN81" s="81">
        <v>19</v>
      </c>
      <c r="AO81" s="81">
        <v>0.0608</v>
      </c>
      <c r="AP81" s="81">
        <v>200</v>
      </c>
      <c r="AQ81" s="102">
        <v>3289.47368421053</v>
      </c>
      <c r="AR81" s="81" t="s">
        <v>178</v>
      </c>
      <c r="AS81" s="102">
        <v>3289.47368421053</v>
      </c>
      <c r="AT81" s="118">
        <f>AS81/AS80</f>
        <v>0.8333333333333346</v>
      </c>
      <c r="AU81" s="102"/>
      <c r="AV81" s="102">
        <f>AT81*$AU$88</f>
        <v>2780.3884711779497</v>
      </c>
      <c r="AW81" s="102">
        <f>AW80</f>
        <v>2986.218999037156</v>
      </c>
      <c r="AX81" s="81">
        <v>15</v>
      </c>
      <c r="AY81" s="81" t="s">
        <v>15</v>
      </c>
      <c r="AZ81" s="81">
        <v>15</v>
      </c>
      <c r="BA81" s="81">
        <v>12</v>
      </c>
      <c r="BB81" s="81">
        <v>0</v>
      </c>
      <c r="BC81" s="81">
        <v>30</v>
      </c>
      <c r="BD81" s="81">
        <v>0</v>
      </c>
      <c r="BE81" s="81">
        <v>143</v>
      </c>
      <c r="BF81" s="81">
        <v>25</v>
      </c>
      <c r="BG81" s="81">
        <v>128</v>
      </c>
      <c r="BH81" s="81">
        <v>122</v>
      </c>
      <c r="BI81" s="81" t="s">
        <v>129</v>
      </c>
    </row>
    <row r="82" spans="1:61" ht="15">
      <c r="A82" s="105">
        <v>4</v>
      </c>
      <c r="B82" s="81" t="s">
        <v>172</v>
      </c>
      <c r="C82" s="81" t="s">
        <v>32</v>
      </c>
      <c r="D82" s="81" t="s">
        <v>173</v>
      </c>
      <c r="E82" s="81" t="s">
        <v>157</v>
      </c>
      <c r="F82" s="81">
        <v>3004</v>
      </c>
      <c r="G82" s="81" t="s">
        <v>246</v>
      </c>
      <c r="H82" s="61">
        <v>40349</v>
      </c>
      <c r="I82" s="81" t="s">
        <v>159</v>
      </c>
      <c r="J82" s="81" t="s">
        <v>127</v>
      </c>
      <c r="K82" s="81"/>
      <c r="L82" s="81"/>
      <c r="M82" s="81"/>
      <c r="N82" s="81"/>
      <c r="O82" s="81"/>
      <c r="P82" s="81"/>
      <c r="Q82" s="81"/>
      <c r="R82" s="81"/>
      <c r="S82" s="81"/>
      <c r="T82" s="118">
        <v>2.34464</v>
      </c>
      <c r="U82" s="81">
        <v>70.5</v>
      </c>
      <c r="V82" s="81">
        <v>17</v>
      </c>
      <c r="W82" s="81">
        <v>12.5</v>
      </c>
      <c r="X82" s="81">
        <v>5.6</v>
      </c>
      <c r="Y82" s="81">
        <v>9.4</v>
      </c>
      <c r="Z82" s="81">
        <v>0.9</v>
      </c>
      <c r="AA82" s="81">
        <v>79</v>
      </c>
      <c r="AB82" s="81">
        <v>23</v>
      </c>
      <c r="AC82" s="81" t="s">
        <v>176</v>
      </c>
      <c r="AD82" s="81"/>
      <c r="AE82" s="81" t="s">
        <v>130</v>
      </c>
      <c r="AF82" s="81">
        <v>100</v>
      </c>
      <c r="AG82" s="81" t="s">
        <v>48</v>
      </c>
      <c r="AH82" s="81">
        <v>116</v>
      </c>
      <c r="AI82" s="81">
        <v>6</v>
      </c>
      <c r="AJ82" s="81" t="s">
        <v>43</v>
      </c>
      <c r="AK82" s="81">
        <v>2100</v>
      </c>
      <c r="AL82" s="81" t="s">
        <v>177</v>
      </c>
      <c r="AM82" s="81" t="s">
        <v>178</v>
      </c>
      <c r="AN82" s="81">
        <v>19</v>
      </c>
      <c r="AO82" s="81">
        <v>0.0608</v>
      </c>
      <c r="AP82" s="81">
        <v>200</v>
      </c>
      <c r="AQ82" s="102">
        <v>3289.47368421053</v>
      </c>
      <c r="AR82" s="81" t="s">
        <v>178</v>
      </c>
      <c r="AS82" s="102">
        <v>3289.47368421053</v>
      </c>
      <c r="AT82" s="118">
        <f>AS82/AS83</f>
        <v>0.9090909090909098</v>
      </c>
      <c r="AU82" s="102"/>
      <c r="AV82" s="102">
        <f>AT82*$AU$88</f>
        <v>3033.151059466852</v>
      </c>
      <c r="AW82" s="102">
        <f>AW81</f>
        <v>2986.218999037156</v>
      </c>
      <c r="AX82" s="81">
        <v>15</v>
      </c>
      <c r="AY82" s="81" t="s">
        <v>15</v>
      </c>
      <c r="AZ82" s="81">
        <v>15</v>
      </c>
      <c r="BA82" s="81">
        <v>12</v>
      </c>
      <c r="BB82" s="81">
        <v>0</v>
      </c>
      <c r="BC82" s="81">
        <v>30</v>
      </c>
      <c r="BD82" s="81">
        <v>0</v>
      </c>
      <c r="BE82" s="81">
        <v>143</v>
      </c>
      <c r="BF82" s="81">
        <v>25</v>
      </c>
      <c r="BG82" s="81">
        <v>128</v>
      </c>
      <c r="BH82" s="81">
        <v>122</v>
      </c>
      <c r="BI82" s="81" t="s">
        <v>129</v>
      </c>
    </row>
    <row r="83" spans="1:61" ht="15">
      <c r="A83" s="105">
        <v>4</v>
      </c>
      <c r="B83" s="81" t="s">
        <v>172</v>
      </c>
      <c r="C83" s="81" t="s">
        <v>32</v>
      </c>
      <c r="D83" s="81" t="s">
        <v>173</v>
      </c>
      <c r="E83" s="81" t="s">
        <v>157</v>
      </c>
      <c r="F83" s="81" t="s">
        <v>125</v>
      </c>
      <c r="G83" s="81" t="s">
        <v>125</v>
      </c>
      <c r="H83" s="61">
        <v>40349</v>
      </c>
      <c r="I83" s="81" t="s">
        <v>159</v>
      </c>
      <c r="J83" s="81" t="s">
        <v>127</v>
      </c>
      <c r="K83" s="81"/>
      <c r="L83" s="81"/>
      <c r="M83" s="81"/>
      <c r="N83" s="81"/>
      <c r="O83" s="81"/>
      <c r="P83" s="81"/>
      <c r="Q83" s="81"/>
      <c r="R83" s="81"/>
      <c r="S83" s="81"/>
      <c r="T83" s="118">
        <v>2.34464</v>
      </c>
      <c r="U83" s="81">
        <v>70.5</v>
      </c>
      <c r="V83" s="81">
        <v>17</v>
      </c>
      <c r="W83" s="81">
        <v>12.5</v>
      </c>
      <c r="X83" s="81">
        <v>5.6</v>
      </c>
      <c r="Y83" s="81">
        <v>9.4</v>
      </c>
      <c r="Z83" s="81">
        <v>0.9</v>
      </c>
      <c r="AA83" s="81">
        <v>79</v>
      </c>
      <c r="AB83" s="81">
        <v>23</v>
      </c>
      <c r="AC83" s="81" t="s">
        <v>176</v>
      </c>
      <c r="AD83" s="81"/>
      <c r="AE83" s="81" t="s">
        <v>130</v>
      </c>
      <c r="AF83" s="81">
        <v>100</v>
      </c>
      <c r="AG83" s="81" t="s">
        <v>48</v>
      </c>
      <c r="AH83" s="81">
        <v>116</v>
      </c>
      <c r="AI83" s="81">
        <v>6</v>
      </c>
      <c r="AJ83" s="81" t="s">
        <v>43</v>
      </c>
      <c r="AK83" s="81">
        <v>2100</v>
      </c>
      <c r="AL83" s="81" t="s">
        <v>177</v>
      </c>
      <c r="AM83" s="81" t="s">
        <v>178</v>
      </c>
      <c r="AN83" s="81">
        <v>19</v>
      </c>
      <c r="AO83" s="81">
        <v>0.0608</v>
      </c>
      <c r="AP83" s="81">
        <v>220</v>
      </c>
      <c r="AQ83" s="102">
        <v>3618.42105263158</v>
      </c>
      <c r="AR83" s="81" t="s">
        <v>178</v>
      </c>
      <c r="AS83" s="102">
        <v>3618.42105263158</v>
      </c>
      <c r="AT83" s="118"/>
      <c r="AU83" s="102"/>
      <c r="AV83" s="102"/>
      <c r="AW83" s="102">
        <f>AW82</f>
        <v>2986.218999037156</v>
      </c>
      <c r="AX83" s="81">
        <v>15</v>
      </c>
      <c r="AY83" s="81" t="s">
        <v>15</v>
      </c>
      <c r="AZ83" s="81">
        <v>15</v>
      </c>
      <c r="BA83" s="81">
        <v>12</v>
      </c>
      <c r="BB83" s="81">
        <v>0</v>
      </c>
      <c r="BC83" s="81">
        <v>30</v>
      </c>
      <c r="BD83" s="81">
        <v>0</v>
      </c>
      <c r="BE83" s="81">
        <v>143</v>
      </c>
      <c r="BF83" s="81">
        <v>25</v>
      </c>
      <c r="BG83" s="81">
        <v>128</v>
      </c>
      <c r="BH83" s="81">
        <v>122</v>
      </c>
      <c r="BI83" s="81" t="s">
        <v>129</v>
      </c>
    </row>
    <row r="84" spans="1:61" ht="15">
      <c r="A84" s="105">
        <v>4</v>
      </c>
      <c r="B84" s="81" t="s">
        <v>172</v>
      </c>
      <c r="C84" s="81" t="s">
        <v>32</v>
      </c>
      <c r="D84" s="81" t="s">
        <v>173</v>
      </c>
      <c r="E84" s="81" t="s">
        <v>157</v>
      </c>
      <c r="F84" s="81" t="s">
        <v>254</v>
      </c>
      <c r="G84" s="81" t="s">
        <v>254</v>
      </c>
      <c r="H84" s="61">
        <v>40349</v>
      </c>
      <c r="I84" s="81" t="s">
        <v>159</v>
      </c>
      <c r="J84" s="81" t="s">
        <v>127</v>
      </c>
      <c r="K84" s="81"/>
      <c r="L84" s="81"/>
      <c r="M84" s="81"/>
      <c r="N84" s="81"/>
      <c r="O84" s="81"/>
      <c r="P84" s="81"/>
      <c r="Q84" s="81"/>
      <c r="R84" s="81"/>
      <c r="S84" s="81"/>
      <c r="T84" s="118">
        <v>2.34464</v>
      </c>
      <c r="U84" s="81">
        <v>70.5</v>
      </c>
      <c r="V84" s="81">
        <v>17</v>
      </c>
      <c r="W84" s="81">
        <v>12.5</v>
      </c>
      <c r="X84" s="81">
        <v>5.6</v>
      </c>
      <c r="Y84" s="81">
        <v>9.4</v>
      </c>
      <c r="Z84" s="81">
        <v>0.9</v>
      </c>
      <c r="AA84" s="81">
        <v>79</v>
      </c>
      <c r="AB84" s="81">
        <v>23</v>
      </c>
      <c r="AC84" s="81" t="s">
        <v>176</v>
      </c>
      <c r="AD84" s="81"/>
      <c r="AE84" s="81" t="s">
        <v>130</v>
      </c>
      <c r="AF84" s="81">
        <v>100</v>
      </c>
      <c r="AG84" s="81" t="s">
        <v>48</v>
      </c>
      <c r="AH84" s="81">
        <v>116</v>
      </c>
      <c r="AI84" s="81">
        <v>6</v>
      </c>
      <c r="AJ84" s="81" t="s">
        <v>43</v>
      </c>
      <c r="AK84" s="81">
        <v>2100</v>
      </c>
      <c r="AL84" s="81" t="s">
        <v>177</v>
      </c>
      <c r="AM84" s="81" t="s">
        <v>178</v>
      </c>
      <c r="AN84" s="81">
        <v>19</v>
      </c>
      <c r="AO84" s="81">
        <v>0.0608</v>
      </c>
      <c r="AP84" s="81">
        <v>180</v>
      </c>
      <c r="AQ84" s="102">
        <v>2960.52631578947</v>
      </c>
      <c r="AR84" s="81" t="s">
        <v>178</v>
      </c>
      <c r="AS84" s="102">
        <v>2960.52631578947</v>
      </c>
      <c r="AT84" s="118">
        <f>AS84/AS83</f>
        <v>0.8181818181818169</v>
      </c>
      <c r="AU84" s="102"/>
      <c r="AV84" s="102">
        <f>AT84*$AU$88</f>
        <v>2729.8359535201603</v>
      </c>
      <c r="AW84" s="102">
        <f>AW83</f>
        <v>2986.218999037156</v>
      </c>
      <c r="AX84" s="81">
        <v>15</v>
      </c>
      <c r="AY84" s="81" t="s">
        <v>15</v>
      </c>
      <c r="AZ84" s="81">
        <v>15</v>
      </c>
      <c r="BA84" s="81">
        <v>12</v>
      </c>
      <c r="BB84" s="81">
        <v>0</v>
      </c>
      <c r="BC84" s="81">
        <v>30</v>
      </c>
      <c r="BD84" s="81">
        <v>0</v>
      </c>
      <c r="BE84" s="81">
        <v>143</v>
      </c>
      <c r="BF84" s="81">
        <v>25</v>
      </c>
      <c r="BG84" s="81">
        <v>128</v>
      </c>
      <c r="BH84" s="81">
        <v>122</v>
      </c>
      <c r="BI84" s="81" t="s">
        <v>129</v>
      </c>
    </row>
    <row r="85" spans="1:61" ht="15">
      <c r="A85" s="105">
        <v>4</v>
      </c>
      <c r="B85" s="81" t="s">
        <v>172</v>
      </c>
      <c r="C85" s="81" t="s">
        <v>32</v>
      </c>
      <c r="D85" s="81" t="s">
        <v>173</v>
      </c>
      <c r="E85" s="81" t="s">
        <v>157</v>
      </c>
      <c r="F85" s="81" t="s">
        <v>252</v>
      </c>
      <c r="G85" s="81" t="s">
        <v>252</v>
      </c>
      <c r="H85" s="61">
        <v>40349</v>
      </c>
      <c r="I85" s="81" t="s">
        <v>159</v>
      </c>
      <c r="J85" s="81" t="s">
        <v>127</v>
      </c>
      <c r="K85" s="81"/>
      <c r="L85" s="81"/>
      <c r="M85" s="81"/>
      <c r="N85" s="81"/>
      <c r="O85" s="81"/>
      <c r="P85" s="81"/>
      <c r="Q85" s="81"/>
      <c r="R85" s="81"/>
      <c r="S85" s="81"/>
      <c r="T85" s="118">
        <v>2.34464</v>
      </c>
      <c r="U85" s="81">
        <v>70.5</v>
      </c>
      <c r="V85" s="81">
        <v>17</v>
      </c>
      <c r="W85" s="81">
        <v>12.5</v>
      </c>
      <c r="X85" s="81">
        <v>5.6</v>
      </c>
      <c r="Y85" s="81">
        <v>9.4</v>
      </c>
      <c r="Z85" s="81">
        <v>0.9</v>
      </c>
      <c r="AA85" s="81">
        <v>79</v>
      </c>
      <c r="AB85" s="81">
        <v>23</v>
      </c>
      <c r="AC85" s="81" t="s">
        <v>176</v>
      </c>
      <c r="AD85" s="81"/>
      <c r="AE85" s="81" t="s">
        <v>130</v>
      </c>
      <c r="AF85" s="81">
        <v>100</v>
      </c>
      <c r="AG85" s="81" t="s">
        <v>48</v>
      </c>
      <c r="AH85" s="81">
        <v>116</v>
      </c>
      <c r="AI85" s="81">
        <v>6</v>
      </c>
      <c r="AJ85" s="81" t="s">
        <v>43</v>
      </c>
      <c r="AK85" s="81">
        <v>2100</v>
      </c>
      <c r="AL85" s="81" t="s">
        <v>177</v>
      </c>
      <c r="AM85" s="81" t="s">
        <v>178</v>
      </c>
      <c r="AN85" s="81">
        <v>19</v>
      </c>
      <c r="AO85" s="81">
        <v>0.0608</v>
      </c>
      <c r="AP85" s="81">
        <v>180</v>
      </c>
      <c r="AQ85" s="102">
        <v>2960.52631578947</v>
      </c>
      <c r="AR85" s="81" t="s">
        <v>178</v>
      </c>
      <c r="AS85" s="102">
        <v>2960.52631578947</v>
      </c>
      <c r="AT85" s="118">
        <f>AS85/AS86</f>
        <v>0.782608695652172</v>
      </c>
      <c r="AU85" s="102"/>
      <c r="AV85" s="102">
        <f>AT85*$AU$88</f>
        <v>2611.1474338018897</v>
      </c>
      <c r="AW85" s="102">
        <f>AW84</f>
        <v>2986.218999037156</v>
      </c>
      <c r="AX85" s="81">
        <v>15</v>
      </c>
      <c r="AY85" s="81" t="s">
        <v>15</v>
      </c>
      <c r="AZ85" s="81">
        <v>15</v>
      </c>
      <c r="BA85" s="81">
        <v>12</v>
      </c>
      <c r="BB85" s="81">
        <v>0</v>
      </c>
      <c r="BC85" s="81">
        <v>30</v>
      </c>
      <c r="BD85" s="81">
        <v>0</v>
      </c>
      <c r="BE85" s="81">
        <v>143</v>
      </c>
      <c r="BF85" s="81">
        <v>25</v>
      </c>
      <c r="BG85" s="81">
        <v>128</v>
      </c>
      <c r="BH85" s="81">
        <v>122</v>
      </c>
      <c r="BI85" s="81" t="s">
        <v>129</v>
      </c>
    </row>
    <row r="86" spans="1:61" ht="15">
      <c r="A86" s="105">
        <v>4</v>
      </c>
      <c r="B86" s="81" t="s">
        <v>172</v>
      </c>
      <c r="C86" s="81" t="s">
        <v>32</v>
      </c>
      <c r="D86" s="81" t="s">
        <v>173</v>
      </c>
      <c r="E86" s="81" t="s">
        <v>157</v>
      </c>
      <c r="F86" s="81" t="s">
        <v>125</v>
      </c>
      <c r="G86" s="81" t="s">
        <v>125</v>
      </c>
      <c r="H86" s="61">
        <v>40349</v>
      </c>
      <c r="I86" s="81" t="s">
        <v>159</v>
      </c>
      <c r="J86" s="81" t="s">
        <v>127</v>
      </c>
      <c r="K86" s="81"/>
      <c r="L86" s="81"/>
      <c r="M86" s="81"/>
      <c r="N86" s="81"/>
      <c r="O86" s="81"/>
      <c r="P86" s="81"/>
      <c r="Q86" s="81"/>
      <c r="R86" s="81"/>
      <c r="S86" s="81"/>
      <c r="T86" s="118">
        <v>2.34464</v>
      </c>
      <c r="U86" s="81">
        <v>70.5</v>
      </c>
      <c r="V86" s="81">
        <v>17</v>
      </c>
      <c r="W86" s="81">
        <v>12.5</v>
      </c>
      <c r="X86" s="81">
        <v>5.6</v>
      </c>
      <c r="Y86" s="81">
        <v>9.4</v>
      </c>
      <c r="Z86" s="81">
        <v>0.9</v>
      </c>
      <c r="AA86" s="81">
        <v>79</v>
      </c>
      <c r="AB86" s="81">
        <v>23</v>
      </c>
      <c r="AC86" s="81" t="s">
        <v>176</v>
      </c>
      <c r="AD86" s="81"/>
      <c r="AE86" s="81" t="s">
        <v>130</v>
      </c>
      <c r="AF86" s="81">
        <v>100</v>
      </c>
      <c r="AG86" s="81" t="s">
        <v>48</v>
      </c>
      <c r="AH86" s="81">
        <v>116</v>
      </c>
      <c r="AI86" s="81">
        <v>6</v>
      </c>
      <c r="AJ86" s="81" t="s">
        <v>43</v>
      </c>
      <c r="AK86" s="81">
        <v>2100</v>
      </c>
      <c r="AL86" s="81" t="s">
        <v>177</v>
      </c>
      <c r="AM86" s="81" t="s">
        <v>178</v>
      </c>
      <c r="AN86" s="81">
        <v>19</v>
      </c>
      <c r="AO86" s="81">
        <v>0.0608</v>
      </c>
      <c r="AP86" s="81">
        <v>230</v>
      </c>
      <c r="AQ86" s="102">
        <v>3782.89473684211</v>
      </c>
      <c r="AR86" s="81" t="s">
        <v>178</v>
      </c>
      <c r="AS86" s="102">
        <v>3782.89473684211</v>
      </c>
      <c r="AT86" s="118"/>
      <c r="AU86" s="102"/>
      <c r="AV86" s="102"/>
      <c r="AW86" s="102">
        <f>AW85</f>
        <v>2986.218999037156</v>
      </c>
      <c r="AX86" s="81">
        <v>15</v>
      </c>
      <c r="AY86" s="81" t="s">
        <v>15</v>
      </c>
      <c r="AZ86" s="81">
        <v>15</v>
      </c>
      <c r="BA86" s="81">
        <v>12</v>
      </c>
      <c r="BB86" s="81">
        <v>0</v>
      </c>
      <c r="BC86" s="81">
        <v>30</v>
      </c>
      <c r="BD86" s="81">
        <v>0</v>
      </c>
      <c r="BE86" s="81">
        <v>143</v>
      </c>
      <c r="BF86" s="81">
        <v>25</v>
      </c>
      <c r="BG86" s="81">
        <v>128</v>
      </c>
      <c r="BH86" s="81">
        <v>122</v>
      </c>
      <c r="BI86" s="81" t="s">
        <v>129</v>
      </c>
    </row>
    <row r="87" spans="1:61" ht="15">
      <c r="A87" s="105">
        <v>4</v>
      </c>
      <c r="B87" s="81" t="s">
        <v>172</v>
      </c>
      <c r="C87" s="81" t="s">
        <v>32</v>
      </c>
      <c r="D87" s="81" t="s">
        <v>173</v>
      </c>
      <c r="E87" s="81" t="s">
        <v>157</v>
      </c>
      <c r="F87" s="81" t="s">
        <v>183</v>
      </c>
      <c r="G87" s="81" t="s">
        <v>183</v>
      </c>
      <c r="H87" s="61">
        <v>40349</v>
      </c>
      <c r="I87" s="81" t="s">
        <v>159</v>
      </c>
      <c r="J87" s="81" t="s">
        <v>127</v>
      </c>
      <c r="K87" s="81"/>
      <c r="L87" s="81"/>
      <c r="M87" s="81"/>
      <c r="N87" s="81"/>
      <c r="O87" s="81"/>
      <c r="P87" s="81"/>
      <c r="Q87" s="81"/>
      <c r="R87" s="81"/>
      <c r="S87" s="81"/>
      <c r="T87" s="118">
        <v>2.34464</v>
      </c>
      <c r="U87" s="81">
        <v>70.5</v>
      </c>
      <c r="V87" s="81">
        <v>17</v>
      </c>
      <c r="W87" s="81">
        <v>12.5</v>
      </c>
      <c r="X87" s="81">
        <v>5.6</v>
      </c>
      <c r="Y87" s="81">
        <v>9.4</v>
      </c>
      <c r="Z87" s="81">
        <v>0.9</v>
      </c>
      <c r="AA87" s="81">
        <v>79</v>
      </c>
      <c r="AB87" s="81">
        <v>23</v>
      </c>
      <c r="AC87" s="81" t="s">
        <v>176</v>
      </c>
      <c r="AD87" s="81"/>
      <c r="AE87" s="81" t="s">
        <v>130</v>
      </c>
      <c r="AF87" s="81">
        <v>100</v>
      </c>
      <c r="AG87" s="81" t="s">
        <v>48</v>
      </c>
      <c r="AH87" s="81">
        <v>116</v>
      </c>
      <c r="AI87" s="81">
        <v>6</v>
      </c>
      <c r="AJ87" s="81" t="s">
        <v>43</v>
      </c>
      <c r="AK87" s="81">
        <v>2100</v>
      </c>
      <c r="AL87" s="81" t="s">
        <v>177</v>
      </c>
      <c r="AM87" s="81" t="s">
        <v>178</v>
      </c>
      <c r="AN87" s="81">
        <v>19</v>
      </c>
      <c r="AO87" s="81">
        <v>0.0608</v>
      </c>
      <c r="AP87" s="81">
        <v>200</v>
      </c>
      <c r="AQ87" s="102">
        <v>3289.47368421053</v>
      </c>
      <c r="AR87" s="81" t="s">
        <v>178</v>
      </c>
      <c r="AS87" s="102">
        <v>3289.47368421053</v>
      </c>
      <c r="AT87" s="118">
        <f>AS87/AS86</f>
        <v>0.8695652173913042</v>
      </c>
      <c r="AU87" s="102"/>
      <c r="AV87" s="102">
        <f>AT87*$AU$88</f>
        <v>2901.274926446551</v>
      </c>
      <c r="AW87" s="102">
        <f>AW86</f>
        <v>2986.218999037156</v>
      </c>
      <c r="AX87" s="81">
        <v>15</v>
      </c>
      <c r="AY87" s="81" t="s">
        <v>15</v>
      </c>
      <c r="AZ87" s="81">
        <v>15</v>
      </c>
      <c r="BA87" s="81">
        <v>12</v>
      </c>
      <c r="BB87" s="81">
        <v>0</v>
      </c>
      <c r="BC87" s="81">
        <v>30</v>
      </c>
      <c r="BD87" s="81">
        <v>0</v>
      </c>
      <c r="BE87" s="81">
        <v>143</v>
      </c>
      <c r="BF87" s="81">
        <v>25</v>
      </c>
      <c r="BG87" s="81">
        <v>128</v>
      </c>
      <c r="BH87" s="81">
        <v>122</v>
      </c>
      <c r="BI87" s="81" t="s">
        <v>129</v>
      </c>
    </row>
    <row r="88" spans="1:256" ht="15">
      <c r="A88" s="105">
        <v>4</v>
      </c>
      <c r="B88" s="123" t="s">
        <v>172</v>
      </c>
      <c r="C88" s="123" t="s">
        <v>32</v>
      </c>
      <c r="D88" s="123" t="s">
        <v>173</v>
      </c>
      <c r="E88" s="123" t="s">
        <v>157</v>
      </c>
      <c r="F88" s="123" t="s">
        <v>105</v>
      </c>
      <c r="G88" s="123" t="s">
        <v>105</v>
      </c>
      <c r="H88" s="97">
        <v>40349</v>
      </c>
      <c r="I88" s="123" t="s">
        <v>159</v>
      </c>
      <c r="J88" s="123" t="s">
        <v>127</v>
      </c>
      <c r="K88" s="123"/>
      <c r="L88" s="123"/>
      <c r="M88" s="123"/>
      <c r="N88" s="123"/>
      <c r="O88" s="123"/>
      <c r="P88" s="123"/>
      <c r="Q88" s="123"/>
      <c r="R88" s="123"/>
      <c r="S88" s="123"/>
      <c r="T88" s="115">
        <v>2.34464</v>
      </c>
      <c r="U88" s="123">
        <v>70.5</v>
      </c>
      <c r="V88" s="123">
        <v>17</v>
      </c>
      <c r="W88" s="123">
        <v>12.5</v>
      </c>
      <c r="X88" s="123">
        <v>5.6</v>
      </c>
      <c r="Y88" s="123">
        <v>9.4</v>
      </c>
      <c r="Z88" s="123">
        <v>0.9</v>
      </c>
      <c r="AA88" s="123">
        <v>79</v>
      </c>
      <c r="AB88" s="123">
        <v>23</v>
      </c>
      <c r="AC88" s="123" t="s">
        <v>176</v>
      </c>
      <c r="AD88" s="123"/>
      <c r="AE88" s="123" t="s">
        <v>130</v>
      </c>
      <c r="AF88" s="123">
        <v>100</v>
      </c>
      <c r="AG88" s="123" t="s">
        <v>48</v>
      </c>
      <c r="AH88" s="123">
        <v>116</v>
      </c>
      <c r="AI88" s="123">
        <v>6</v>
      </c>
      <c r="AJ88" s="123" t="s">
        <v>43</v>
      </c>
      <c r="AK88" s="123">
        <v>2100</v>
      </c>
      <c r="AL88" s="123" t="s">
        <v>177</v>
      </c>
      <c r="AM88" s="123" t="s">
        <v>178</v>
      </c>
      <c r="AN88" s="123">
        <v>19</v>
      </c>
      <c r="AO88" s="123">
        <v>0.0608</v>
      </c>
      <c r="AP88" s="123">
        <v>250</v>
      </c>
      <c r="AQ88" s="111">
        <v>4111.84210526316</v>
      </c>
      <c r="AR88" s="123" t="s">
        <v>178</v>
      </c>
      <c r="AS88" s="111">
        <v>4111.84210526316</v>
      </c>
      <c r="AT88" s="115">
        <f>AS88/AS86</f>
        <v>1.0869565217391297</v>
      </c>
      <c r="AU88" s="111">
        <f>AVERAGE(AS68,AS71,AS74,AS77,AS80,AS83,AS86)</f>
        <v>3336.4661654135343</v>
      </c>
      <c r="AV88" s="111">
        <f>AT88*$AU$88</f>
        <v>3626.593658058187</v>
      </c>
      <c r="AW88" s="111">
        <f>AW87</f>
        <v>2986.218999037156</v>
      </c>
      <c r="AX88" s="123">
        <v>15</v>
      </c>
      <c r="AY88" s="123" t="s">
        <v>15</v>
      </c>
      <c r="AZ88" s="123">
        <v>15</v>
      </c>
      <c r="BA88" s="123">
        <v>12</v>
      </c>
      <c r="BB88" s="123">
        <v>0</v>
      </c>
      <c r="BC88" s="123">
        <v>30</v>
      </c>
      <c r="BD88" s="123">
        <v>0</v>
      </c>
      <c r="BE88" s="123">
        <v>143</v>
      </c>
      <c r="BF88" s="123">
        <v>25</v>
      </c>
      <c r="BG88" s="123">
        <v>128</v>
      </c>
      <c r="BH88" s="123">
        <v>122</v>
      </c>
      <c r="BI88" s="123" t="s">
        <v>129</v>
      </c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19"/>
      <c r="CL88" s="119"/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19"/>
      <c r="DE88" s="119"/>
      <c r="DF88" s="119"/>
      <c r="DG88" s="119"/>
      <c r="DH88" s="119"/>
      <c r="DI88" s="119"/>
      <c r="DJ88" s="119"/>
      <c r="DK88" s="119"/>
      <c r="DL88" s="119"/>
      <c r="DM88" s="119"/>
      <c r="DN88" s="119"/>
      <c r="DO88" s="119"/>
      <c r="DP88" s="119"/>
      <c r="DQ88" s="119"/>
      <c r="DR88" s="119"/>
      <c r="DS88" s="119"/>
      <c r="DT88" s="119"/>
      <c r="DU88" s="119"/>
      <c r="DV88" s="119"/>
      <c r="DW88" s="119"/>
      <c r="DX88" s="119"/>
      <c r="DY88" s="119"/>
      <c r="DZ88" s="119"/>
      <c r="EA88" s="119"/>
      <c r="EB88" s="119"/>
      <c r="EC88" s="119"/>
      <c r="ED88" s="119"/>
      <c r="EE88" s="119"/>
      <c r="EF88" s="119"/>
      <c r="EG88" s="119"/>
      <c r="EH88" s="119"/>
      <c r="EI88" s="119"/>
      <c r="EJ88" s="119"/>
      <c r="EK88" s="119"/>
      <c r="EL88" s="119"/>
      <c r="EM88" s="119"/>
      <c r="EN88" s="119"/>
      <c r="EO88" s="119"/>
      <c r="EP88" s="119"/>
      <c r="EQ88" s="119"/>
      <c r="ER88" s="119"/>
      <c r="ES88" s="119"/>
      <c r="ET88" s="119"/>
      <c r="EU88" s="119"/>
      <c r="EV88" s="119"/>
      <c r="EW88" s="119"/>
      <c r="EX88" s="119"/>
      <c r="EY88" s="119"/>
      <c r="EZ88" s="119"/>
      <c r="FA88" s="119"/>
      <c r="FB88" s="119"/>
      <c r="FC88" s="119"/>
      <c r="FD88" s="119"/>
      <c r="FE88" s="119"/>
      <c r="FF88" s="119"/>
      <c r="FG88" s="119"/>
      <c r="FH88" s="119"/>
      <c r="FI88" s="119"/>
      <c r="FJ88" s="119"/>
      <c r="FK88" s="119"/>
      <c r="FL88" s="119"/>
      <c r="FM88" s="119"/>
      <c r="FN88" s="119"/>
      <c r="FO88" s="119"/>
      <c r="FP88" s="119"/>
      <c r="FQ88" s="119"/>
      <c r="FR88" s="119"/>
      <c r="FS88" s="119"/>
      <c r="FT88" s="119"/>
      <c r="FU88" s="119"/>
      <c r="FV88" s="119"/>
      <c r="FW88" s="119"/>
      <c r="FX88" s="119"/>
      <c r="FY88" s="119"/>
      <c r="FZ88" s="119"/>
      <c r="GA88" s="119"/>
      <c r="GB88" s="119"/>
      <c r="GC88" s="119"/>
      <c r="GD88" s="119"/>
      <c r="GE88" s="119"/>
      <c r="GF88" s="119"/>
      <c r="GG88" s="119"/>
      <c r="GH88" s="119"/>
      <c r="GI88" s="119"/>
      <c r="GJ88" s="119"/>
      <c r="GK88" s="119"/>
      <c r="GL88" s="119"/>
      <c r="GM88" s="119"/>
      <c r="GN88" s="119"/>
      <c r="GO88" s="119"/>
      <c r="GP88" s="119"/>
      <c r="GQ88" s="119"/>
      <c r="GR88" s="119"/>
      <c r="GS88" s="119"/>
      <c r="GT88" s="119"/>
      <c r="GU88" s="119"/>
      <c r="GV88" s="119"/>
      <c r="GW88" s="119"/>
      <c r="GX88" s="119"/>
      <c r="GY88" s="119"/>
      <c r="GZ88" s="119"/>
      <c r="HA88" s="119"/>
      <c r="HB88" s="119"/>
      <c r="HC88" s="119"/>
      <c r="HD88" s="119"/>
      <c r="HE88" s="119"/>
      <c r="HF88" s="119"/>
      <c r="HG88" s="119"/>
      <c r="HH88" s="119"/>
      <c r="HI88" s="119"/>
      <c r="HJ88" s="119"/>
      <c r="HK88" s="119"/>
      <c r="HL88" s="119"/>
      <c r="HM88" s="119"/>
      <c r="HN88" s="119"/>
      <c r="HO88" s="119"/>
      <c r="HP88" s="119"/>
      <c r="HQ88" s="119"/>
      <c r="HR88" s="119"/>
      <c r="HS88" s="119"/>
      <c r="HT88" s="119"/>
      <c r="HU88" s="119"/>
      <c r="HV88" s="119"/>
      <c r="HW88" s="119"/>
      <c r="HX88" s="119"/>
      <c r="HY88" s="119"/>
      <c r="HZ88" s="119"/>
      <c r="IA88" s="119"/>
      <c r="IB88" s="119"/>
      <c r="IC88" s="119"/>
      <c r="ID88" s="119"/>
      <c r="IE88" s="119"/>
      <c r="IF88" s="119"/>
      <c r="IG88" s="119"/>
      <c r="IH88" s="119"/>
      <c r="II88" s="119"/>
      <c r="IJ88" s="119"/>
      <c r="IK88" s="119"/>
      <c r="IL88" s="119"/>
      <c r="IM88" s="119"/>
      <c r="IN88" s="119"/>
      <c r="IO88" s="119"/>
      <c r="IP88" s="119"/>
      <c r="IQ88" s="119"/>
      <c r="IR88" s="119"/>
      <c r="IS88" s="119"/>
      <c r="IT88" s="119"/>
      <c r="IU88" s="119"/>
      <c r="IV88" s="119"/>
    </row>
    <row r="89" spans="1:61" ht="15">
      <c r="A89" s="105">
        <v>5</v>
      </c>
      <c r="B89" s="81" t="s">
        <v>132</v>
      </c>
      <c r="C89" s="81" t="s">
        <v>155</v>
      </c>
      <c r="D89" s="81" t="s">
        <v>156</v>
      </c>
      <c r="E89" s="81" t="s">
        <v>157</v>
      </c>
      <c r="F89" s="81" t="s">
        <v>124</v>
      </c>
      <c r="G89" s="81" t="s">
        <v>124</v>
      </c>
      <c r="H89" s="61">
        <v>39973</v>
      </c>
      <c r="I89" s="81" t="s">
        <v>159</v>
      </c>
      <c r="J89" s="81" t="s">
        <v>127</v>
      </c>
      <c r="K89" s="81"/>
      <c r="L89" s="81"/>
      <c r="M89" s="81">
        <v>284</v>
      </c>
      <c r="N89" s="81"/>
      <c r="O89" s="81"/>
      <c r="P89" s="81"/>
      <c r="Q89" s="81"/>
      <c r="R89" s="81"/>
      <c r="S89" s="81"/>
      <c r="T89" s="118">
        <v>2.36188</v>
      </c>
      <c r="U89" s="81">
        <v>60.5</v>
      </c>
      <c r="V89" s="81">
        <v>24.5</v>
      </c>
      <c r="W89" s="81">
        <v>15</v>
      </c>
      <c r="X89" s="81">
        <v>6.3</v>
      </c>
      <c r="Y89" s="81">
        <v>10.6</v>
      </c>
      <c r="Z89" s="81">
        <v>0.5</v>
      </c>
      <c r="AA89" s="102">
        <v>110.441575436965</v>
      </c>
      <c r="AB89" s="102">
        <v>58.1255963296614</v>
      </c>
      <c r="AC89" s="81">
        <v>41</v>
      </c>
      <c r="AD89" s="81"/>
      <c r="AE89" s="81" t="s">
        <v>130</v>
      </c>
      <c r="AF89" s="81">
        <v>60</v>
      </c>
      <c r="AG89" s="81" t="s">
        <v>48</v>
      </c>
      <c r="AH89" s="81">
        <v>102</v>
      </c>
      <c r="AI89" s="81">
        <v>3</v>
      </c>
      <c r="AJ89" s="81" t="s">
        <v>43</v>
      </c>
      <c r="AK89" s="81">
        <v>297</v>
      </c>
      <c r="AL89" s="81"/>
      <c r="AM89" s="81">
        <v>282</v>
      </c>
      <c r="AN89" s="81">
        <v>17.5</v>
      </c>
      <c r="AO89" s="81">
        <v>0.134</v>
      </c>
      <c r="AP89" s="102">
        <v>240</v>
      </c>
      <c r="AQ89" s="102">
        <v>1791.0447761194</v>
      </c>
      <c r="AR89" s="81"/>
      <c r="AS89" s="102">
        <v>1791.0447761194</v>
      </c>
      <c r="AT89" s="118"/>
      <c r="AU89" s="102"/>
      <c r="AV89" s="102"/>
      <c r="AW89" s="102">
        <f>AVERAGE(AV89:AV105)</f>
        <v>3313.14160698983</v>
      </c>
      <c r="AX89" s="81"/>
      <c r="AY89" s="81" t="s">
        <v>15</v>
      </c>
      <c r="AZ89" s="81">
        <v>36</v>
      </c>
      <c r="BA89" s="81">
        <v>40</v>
      </c>
      <c r="BB89" s="81">
        <v>0</v>
      </c>
      <c r="BC89" s="81">
        <v>12</v>
      </c>
      <c r="BD89" s="81">
        <v>0</v>
      </c>
      <c r="BE89" s="81">
        <v>68</v>
      </c>
      <c r="BF89" s="81">
        <v>22</v>
      </c>
      <c r="BG89" s="81">
        <v>69</v>
      </c>
      <c r="BH89" s="81">
        <v>141</v>
      </c>
      <c r="BI89" s="81"/>
    </row>
    <row r="90" spans="1:61" ht="15">
      <c r="A90" s="105">
        <v>5</v>
      </c>
      <c r="B90" s="81" t="s">
        <v>132</v>
      </c>
      <c r="C90" s="81" t="s">
        <v>155</v>
      </c>
      <c r="D90" s="81" t="s">
        <v>156</v>
      </c>
      <c r="E90" s="81" t="s">
        <v>157</v>
      </c>
      <c r="F90" s="81" t="s">
        <v>268</v>
      </c>
      <c r="G90" s="81" t="s">
        <v>189</v>
      </c>
      <c r="H90" s="61">
        <v>39973</v>
      </c>
      <c r="I90" s="81" t="s">
        <v>159</v>
      </c>
      <c r="J90" s="81" t="s">
        <v>127</v>
      </c>
      <c r="K90" s="81"/>
      <c r="L90" s="81"/>
      <c r="M90" s="81">
        <v>284</v>
      </c>
      <c r="N90" s="81"/>
      <c r="O90" s="81"/>
      <c r="P90" s="81"/>
      <c r="Q90" s="81"/>
      <c r="R90" s="81"/>
      <c r="S90" s="81"/>
      <c r="T90" s="118">
        <v>2.36188</v>
      </c>
      <c r="U90" s="81">
        <v>60.5</v>
      </c>
      <c r="V90" s="81">
        <v>24.5</v>
      </c>
      <c r="W90" s="81">
        <v>15</v>
      </c>
      <c r="X90" s="81">
        <v>6.3</v>
      </c>
      <c r="Y90" s="81">
        <v>10.6</v>
      </c>
      <c r="Z90" s="81">
        <v>0.5</v>
      </c>
      <c r="AA90" s="102">
        <v>110.441575436965</v>
      </c>
      <c r="AB90" s="102">
        <v>58.1255963296614</v>
      </c>
      <c r="AC90" s="81">
        <v>41</v>
      </c>
      <c r="AD90" s="81"/>
      <c r="AE90" s="81" t="s">
        <v>130</v>
      </c>
      <c r="AF90" s="81">
        <v>60</v>
      </c>
      <c r="AG90" s="81" t="s">
        <v>48</v>
      </c>
      <c r="AH90" s="81">
        <v>102</v>
      </c>
      <c r="AI90" s="81">
        <v>3</v>
      </c>
      <c r="AJ90" s="81" t="s">
        <v>43</v>
      </c>
      <c r="AK90" s="81">
        <v>297</v>
      </c>
      <c r="AL90" s="81"/>
      <c r="AM90" s="81">
        <v>282</v>
      </c>
      <c r="AN90" s="81">
        <v>17.5</v>
      </c>
      <c r="AO90" s="81">
        <v>0.063</v>
      </c>
      <c r="AP90" s="102">
        <v>180</v>
      </c>
      <c r="AQ90" s="102">
        <v>2857.14285714286</v>
      </c>
      <c r="AR90" s="81"/>
      <c r="AS90" s="102">
        <v>2857.14285714286</v>
      </c>
      <c r="AT90" s="118">
        <f>AS90/AS89</f>
        <v>1.5952380952380996</v>
      </c>
      <c r="AU90" s="102"/>
      <c r="AV90" s="102">
        <f>AT90*$AU$105</f>
        <v>3911.5646258503466</v>
      </c>
      <c r="AW90" s="102">
        <f>AW89</f>
        <v>3313.14160698983</v>
      </c>
      <c r="AX90" s="81"/>
      <c r="AY90" s="81" t="s">
        <v>15</v>
      </c>
      <c r="AZ90" s="81">
        <v>36</v>
      </c>
      <c r="BA90" s="81">
        <v>40</v>
      </c>
      <c r="BB90" s="81">
        <v>0</v>
      </c>
      <c r="BC90" s="81">
        <v>12</v>
      </c>
      <c r="BD90" s="81">
        <v>0</v>
      </c>
      <c r="BE90" s="81">
        <v>68</v>
      </c>
      <c r="BF90" s="81">
        <v>22</v>
      </c>
      <c r="BG90" s="81">
        <v>69</v>
      </c>
      <c r="BH90" s="81">
        <v>141</v>
      </c>
      <c r="BI90" s="81"/>
    </row>
    <row r="91" spans="1:61" ht="15">
      <c r="A91" s="105">
        <v>5</v>
      </c>
      <c r="B91" s="81" t="s">
        <v>132</v>
      </c>
      <c r="C91" s="81" t="s">
        <v>155</v>
      </c>
      <c r="D91" s="81" t="s">
        <v>156</v>
      </c>
      <c r="E91" s="81" t="s">
        <v>157</v>
      </c>
      <c r="F91" s="81" t="s">
        <v>271</v>
      </c>
      <c r="G91" s="81" t="s">
        <v>227</v>
      </c>
      <c r="H91" s="61">
        <v>39973</v>
      </c>
      <c r="I91" s="81" t="s">
        <v>159</v>
      </c>
      <c r="J91" s="81" t="s">
        <v>127</v>
      </c>
      <c r="K91" s="81"/>
      <c r="L91" s="81"/>
      <c r="M91" s="81">
        <v>284</v>
      </c>
      <c r="N91" s="81"/>
      <c r="O91" s="81"/>
      <c r="P91" s="81"/>
      <c r="Q91" s="81"/>
      <c r="R91" s="81"/>
      <c r="S91" s="81"/>
      <c r="T91" s="118">
        <v>2.36188</v>
      </c>
      <c r="U91" s="81">
        <v>60.5</v>
      </c>
      <c r="V91" s="81">
        <v>24.5</v>
      </c>
      <c r="W91" s="81">
        <v>15</v>
      </c>
      <c r="X91" s="81">
        <v>6.3</v>
      </c>
      <c r="Y91" s="81">
        <v>10.6</v>
      </c>
      <c r="Z91" s="81">
        <v>0.5</v>
      </c>
      <c r="AA91" s="102">
        <v>110.441575436965</v>
      </c>
      <c r="AB91" s="102">
        <v>58.1255963296614</v>
      </c>
      <c r="AC91" s="81">
        <v>41</v>
      </c>
      <c r="AD91" s="81"/>
      <c r="AE91" s="81" t="s">
        <v>130</v>
      </c>
      <c r="AF91" s="81">
        <v>60</v>
      </c>
      <c r="AG91" s="81" t="s">
        <v>48</v>
      </c>
      <c r="AH91" s="81">
        <v>102</v>
      </c>
      <c r="AI91" s="81">
        <v>3</v>
      </c>
      <c r="AJ91" s="81" t="s">
        <v>43</v>
      </c>
      <c r="AK91" s="81">
        <v>297</v>
      </c>
      <c r="AL91" s="81"/>
      <c r="AM91" s="81">
        <v>282</v>
      </c>
      <c r="AN91" s="81">
        <v>17.5</v>
      </c>
      <c r="AO91" s="81">
        <v>0.063</v>
      </c>
      <c r="AP91" s="102">
        <v>200</v>
      </c>
      <c r="AQ91" s="102">
        <v>3174.60317460317</v>
      </c>
      <c r="AR91" s="81"/>
      <c r="AS91" s="102">
        <v>3174.60317460317</v>
      </c>
      <c r="AT91" s="118">
        <f>AS91/AS89</f>
        <v>1.7724867724867728</v>
      </c>
      <c r="AU91" s="102"/>
      <c r="AV91" s="102">
        <f>AT91*$AU$105</f>
        <v>4346.182917611485</v>
      </c>
      <c r="AW91" s="102">
        <f>AW90</f>
        <v>3313.14160698983</v>
      </c>
      <c r="AX91" s="81"/>
      <c r="AY91" s="81" t="s">
        <v>15</v>
      </c>
      <c r="AZ91" s="81">
        <v>36</v>
      </c>
      <c r="BA91" s="81">
        <v>40</v>
      </c>
      <c r="BB91" s="81">
        <v>0</v>
      </c>
      <c r="BC91" s="81">
        <v>12</v>
      </c>
      <c r="BD91" s="81">
        <v>0</v>
      </c>
      <c r="BE91" s="81">
        <v>68</v>
      </c>
      <c r="BF91" s="81">
        <v>22</v>
      </c>
      <c r="BG91" s="81">
        <v>69</v>
      </c>
      <c r="BH91" s="81">
        <v>141</v>
      </c>
      <c r="BI91" s="81"/>
    </row>
    <row r="92" spans="1:61" ht="15">
      <c r="A92" s="105">
        <v>5</v>
      </c>
      <c r="B92" s="81" t="s">
        <v>132</v>
      </c>
      <c r="C92" s="81" t="s">
        <v>155</v>
      </c>
      <c r="D92" s="81" t="s">
        <v>156</v>
      </c>
      <c r="E92" s="81" t="s">
        <v>157</v>
      </c>
      <c r="F92" s="81" t="s">
        <v>275</v>
      </c>
      <c r="G92" s="81" t="s">
        <v>276</v>
      </c>
      <c r="H92" s="61">
        <v>39973</v>
      </c>
      <c r="I92" s="81" t="s">
        <v>159</v>
      </c>
      <c r="J92" s="81" t="s">
        <v>127</v>
      </c>
      <c r="K92" s="81"/>
      <c r="L92" s="81"/>
      <c r="M92" s="81">
        <v>284</v>
      </c>
      <c r="N92" s="81"/>
      <c r="O92" s="81"/>
      <c r="P92" s="81"/>
      <c r="Q92" s="81"/>
      <c r="R92" s="81"/>
      <c r="S92" s="81"/>
      <c r="T92" s="118">
        <v>2.36188</v>
      </c>
      <c r="U92" s="81">
        <v>60.5</v>
      </c>
      <c r="V92" s="81">
        <v>24.5</v>
      </c>
      <c r="W92" s="81">
        <v>15</v>
      </c>
      <c r="X92" s="81">
        <v>6.3</v>
      </c>
      <c r="Y92" s="81">
        <v>10.6</v>
      </c>
      <c r="Z92" s="81">
        <v>0.5</v>
      </c>
      <c r="AA92" s="102">
        <v>110.441575436965</v>
      </c>
      <c r="AB92" s="102">
        <v>58.1255963296614</v>
      </c>
      <c r="AC92" s="81">
        <v>41</v>
      </c>
      <c r="AD92" s="81"/>
      <c r="AE92" s="81" t="s">
        <v>130</v>
      </c>
      <c r="AF92" s="81">
        <v>60</v>
      </c>
      <c r="AG92" s="81" t="s">
        <v>48</v>
      </c>
      <c r="AH92" s="81">
        <v>102</v>
      </c>
      <c r="AI92" s="81">
        <v>3</v>
      </c>
      <c r="AJ92" s="81" t="s">
        <v>43</v>
      </c>
      <c r="AK92" s="81">
        <v>297</v>
      </c>
      <c r="AL92" s="81"/>
      <c r="AM92" s="81">
        <v>282</v>
      </c>
      <c r="AN92" s="81">
        <v>17.5</v>
      </c>
      <c r="AO92" s="81">
        <v>0.063</v>
      </c>
      <c r="AP92" s="102">
        <v>210</v>
      </c>
      <c r="AQ92" s="102">
        <v>3333.33333333333</v>
      </c>
      <c r="AR92" s="81"/>
      <c r="AS92" s="102">
        <v>3333.33333333333</v>
      </c>
      <c r="AT92" s="118">
        <f>AS92/AS94</f>
        <v>1.48888888888889</v>
      </c>
      <c r="AU92" s="102"/>
      <c r="AV92" s="102">
        <f>AT92*$AU$105</f>
        <v>3650.7936507936497</v>
      </c>
      <c r="AW92" s="102">
        <f>AW91</f>
        <v>3313.14160698983</v>
      </c>
      <c r="AX92" s="81"/>
      <c r="AY92" s="81" t="s">
        <v>15</v>
      </c>
      <c r="AZ92" s="81">
        <v>36</v>
      </c>
      <c r="BA92" s="81">
        <v>40</v>
      </c>
      <c r="BB92" s="81">
        <v>0</v>
      </c>
      <c r="BC92" s="81">
        <v>12</v>
      </c>
      <c r="BD92" s="81">
        <v>0</v>
      </c>
      <c r="BE92" s="81">
        <v>68</v>
      </c>
      <c r="BF92" s="81">
        <v>22</v>
      </c>
      <c r="BG92" s="81">
        <v>69</v>
      </c>
      <c r="BH92" s="81">
        <v>141</v>
      </c>
      <c r="BI92" s="81"/>
    </row>
    <row r="93" spans="1:61" ht="15">
      <c r="A93" s="105">
        <v>5</v>
      </c>
      <c r="B93" s="81" t="s">
        <v>132</v>
      </c>
      <c r="C93" s="81" t="s">
        <v>155</v>
      </c>
      <c r="D93" s="81" t="s">
        <v>156</v>
      </c>
      <c r="E93" s="81" t="s">
        <v>157</v>
      </c>
      <c r="F93" s="81" t="s">
        <v>280</v>
      </c>
      <c r="G93" s="81" t="s">
        <v>281</v>
      </c>
      <c r="H93" s="61">
        <v>39973</v>
      </c>
      <c r="I93" s="81" t="s">
        <v>159</v>
      </c>
      <c r="J93" s="81" t="s">
        <v>127</v>
      </c>
      <c r="K93" s="81"/>
      <c r="L93" s="81"/>
      <c r="M93" s="81">
        <v>284</v>
      </c>
      <c r="N93" s="81"/>
      <c r="O93" s="81"/>
      <c r="P93" s="81"/>
      <c r="Q93" s="81"/>
      <c r="R93" s="81"/>
      <c r="S93" s="81"/>
      <c r="T93" s="118">
        <v>2.36188</v>
      </c>
      <c r="U93" s="81">
        <v>60.5</v>
      </c>
      <c r="V93" s="81">
        <v>24.5</v>
      </c>
      <c r="W93" s="81">
        <v>15</v>
      </c>
      <c r="X93" s="81">
        <v>6.3</v>
      </c>
      <c r="Y93" s="81">
        <v>10.6</v>
      </c>
      <c r="Z93" s="81">
        <v>0.5</v>
      </c>
      <c r="AA93" s="102">
        <v>110.441575436965</v>
      </c>
      <c r="AB93" s="102">
        <v>58.1255963296614</v>
      </c>
      <c r="AC93" s="81">
        <v>41</v>
      </c>
      <c r="AD93" s="81"/>
      <c r="AE93" s="81" t="s">
        <v>130</v>
      </c>
      <c r="AF93" s="81">
        <v>60</v>
      </c>
      <c r="AG93" s="81" t="s">
        <v>48</v>
      </c>
      <c r="AH93" s="81">
        <v>102</v>
      </c>
      <c r="AI93" s="81">
        <v>3</v>
      </c>
      <c r="AJ93" s="81" t="s">
        <v>43</v>
      </c>
      <c r="AK93" s="81">
        <v>297</v>
      </c>
      <c r="AL93" s="81"/>
      <c r="AM93" s="81">
        <v>282</v>
      </c>
      <c r="AN93" s="81">
        <v>17.5</v>
      </c>
      <c r="AO93" s="81">
        <v>0.063</v>
      </c>
      <c r="AP93" s="102">
        <v>240</v>
      </c>
      <c r="AQ93" s="102">
        <v>3809.52380952381</v>
      </c>
      <c r="AR93" s="81"/>
      <c r="AS93" s="102">
        <v>3809.52380952381</v>
      </c>
      <c r="AT93" s="118">
        <f>AS93/AS94</f>
        <v>1.7015873015873049</v>
      </c>
      <c r="AU93" s="102"/>
      <c r="AV93" s="102">
        <f>AT93*$AU$105</f>
        <v>4172.335600907033</v>
      </c>
      <c r="AW93" s="102">
        <f>AW92</f>
        <v>3313.14160698983</v>
      </c>
      <c r="AX93" s="81"/>
      <c r="AY93" s="81" t="s">
        <v>15</v>
      </c>
      <c r="AZ93" s="81">
        <v>36</v>
      </c>
      <c r="BA93" s="81">
        <v>40</v>
      </c>
      <c r="BB93" s="81">
        <v>0</v>
      </c>
      <c r="BC93" s="81">
        <v>12</v>
      </c>
      <c r="BD93" s="81">
        <v>0</v>
      </c>
      <c r="BE93" s="81">
        <v>68</v>
      </c>
      <c r="BF93" s="81">
        <v>22</v>
      </c>
      <c r="BG93" s="81">
        <v>69</v>
      </c>
      <c r="BH93" s="81">
        <v>141</v>
      </c>
      <c r="BI93" s="81"/>
    </row>
    <row r="94" spans="1:61" ht="15">
      <c r="A94" s="105">
        <v>5</v>
      </c>
      <c r="B94" s="81" t="s">
        <v>132</v>
      </c>
      <c r="C94" s="81" t="s">
        <v>155</v>
      </c>
      <c r="D94" s="81" t="s">
        <v>156</v>
      </c>
      <c r="E94" s="81" t="s">
        <v>157</v>
      </c>
      <c r="F94" s="81" t="s">
        <v>124</v>
      </c>
      <c r="G94" s="81" t="s">
        <v>124</v>
      </c>
      <c r="H94" s="61">
        <v>39973</v>
      </c>
      <c r="I94" s="81" t="s">
        <v>159</v>
      </c>
      <c r="J94" s="81" t="s">
        <v>127</v>
      </c>
      <c r="K94" s="81"/>
      <c r="L94" s="81"/>
      <c r="M94" s="81">
        <v>284</v>
      </c>
      <c r="N94" s="81"/>
      <c r="O94" s="81"/>
      <c r="P94" s="81"/>
      <c r="Q94" s="81"/>
      <c r="R94" s="81"/>
      <c r="S94" s="81"/>
      <c r="T94" s="118">
        <v>2.36188</v>
      </c>
      <c r="U94" s="81">
        <v>60.5</v>
      </c>
      <c r="V94" s="81">
        <v>24.5</v>
      </c>
      <c r="W94" s="81">
        <v>15</v>
      </c>
      <c r="X94" s="81">
        <v>6.3</v>
      </c>
      <c r="Y94" s="81">
        <v>10.6</v>
      </c>
      <c r="Z94" s="81">
        <v>0.5</v>
      </c>
      <c r="AA94" s="102">
        <v>110.441575436965</v>
      </c>
      <c r="AB94" s="102">
        <v>58.1255963296614</v>
      </c>
      <c r="AC94" s="81">
        <v>41</v>
      </c>
      <c r="AD94" s="81"/>
      <c r="AE94" s="81" t="s">
        <v>130</v>
      </c>
      <c r="AF94" s="81">
        <v>60</v>
      </c>
      <c r="AG94" s="81" t="s">
        <v>48</v>
      </c>
      <c r="AH94" s="81">
        <v>102</v>
      </c>
      <c r="AI94" s="81">
        <v>3</v>
      </c>
      <c r="AJ94" s="81" t="s">
        <v>43</v>
      </c>
      <c r="AK94" s="81">
        <v>297</v>
      </c>
      <c r="AL94" s="81"/>
      <c r="AM94" s="81">
        <v>282</v>
      </c>
      <c r="AN94" s="81">
        <v>17.5</v>
      </c>
      <c r="AO94" s="81">
        <v>0.134</v>
      </c>
      <c r="AP94" s="102">
        <v>300</v>
      </c>
      <c r="AQ94" s="102">
        <v>2238.80597014925</v>
      </c>
      <c r="AR94" s="81"/>
      <c r="AS94" s="102">
        <v>2238.80597014925</v>
      </c>
      <c r="AT94" s="118"/>
      <c r="AU94" s="102"/>
      <c r="AV94" s="102"/>
      <c r="AW94" s="102">
        <f>AW93</f>
        <v>3313.14160698983</v>
      </c>
      <c r="AX94" s="81"/>
      <c r="AY94" s="81" t="s">
        <v>15</v>
      </c>
      <c r="AZ94" s="81">
        <v>36</v>
      </c>
      <c r="BA94" s="81">
        <v>40</v>
      </c>
      <c r="BB94" s="81">
        <v>0</v>
      </c>
      <c r="BC94" s="81">
        <v>12</v>
      </c>
      <c r="BD94" s="81">
        <v>0</v>
      </c>
      <c r="BE94" s="81">
        <v>68</v>
      </c>
      <c r="BF94" s="81">
        <v>22</v>
      </c>
      <c r="BG94" s="81">
        <v>69</v>
      </c>
      <c r="BH94" s="81">
        <v>141</v>
      </c>
      <c r="BI94" s="81"/>
    </row>
    <row r="95" spans="1:61" ht="15">
      <c r="A95" s="105">
        <v>5</v>
      </c>
      <c r="B95" s="81" t="s">
        <v>132</v>
      </c>
      <c r="C95" s="81" t="s">
        <v>155</v>
      </c>
      <c r="D95" s="81" t="s">
        <v>156</v>
      </c>
      <c r="E95" s="81" t="s">
        <v>157</v>
      </c>
      <c r="F95" s="81" t="s">
        <v>284</v>
      </c>
      <c r="G95" s="81" t="s">
        <v>285</v>
      </c>
      <c r="H95" s="61">
        <v>39973</v>
      </c>
      <c r="I95" s="81" t="s">
        <v>159</v>
      </c>
      <c r="J95" s="81" t="s">
        <v>127</v>
      </c>
      <c r="K95" s="81"/>
      <c r="L95" s="81"/>
      <c r="M95" s="81">
        <v>284</v>
      </c>
      <c r="N95" s="81"/>
      <c r="O95" s="81"/>
      <c r="P95" s="81"/>
      <c r="Q95" s="81"/>
      <c r="R95" s="81"/>
      <c r="S95" s="81"/>
      <c r="T95" s="118">
        <v>2.36188</v>
      </c>
      <c r="U95" s="81">
        <v>60.5</v>
      </c>
      <c r="V95" s="81">
        <v>24.5</v>
      </c>
      <c r="W95" s="81">
        <v>15</v>
      </c>
      <c r="X95" s="81">
        <v>6.3</v>
      </c>
      <c r="Y95" s="81">
        <v>10.6</v>
      </c>
      <c r="Z95" s="81">
        <v>0.5</v>
      </c>
      <c r="AA95" s="102">
        <v>110.441575436965</v>
      </c>
      <c r="AB95" s="102">
        <v>58.1255963296614</v>
      </c>
      <c r="AC95" s="81">
        <v>41</v>
      </c>
      <c r="AD95" s="81"/>
      <c r="AE95" s="81" t="s">
        <v>130</v>
      </c>
      <c r="AF95" s="81">
        <v>60</v>
      </c>
      <c r="AG95" s="81" t="s">
        <v>48</v>
      </c>
      <c r="AH95" s="81">
        <v>102</v>
      </c>
      <c r="AI95" s="81">
        <v>3</v>
      </c>
      <c r="AJ95" s="81" t="s">
        <v>43</v>
      </c>
      <c r="AK95" s="81">
        <v>297</v>
      </c>
      <c r="AL95" s="81"/>
      <c r="AM95" s="81">
        <v>282</v>
      </c>
      <c r="AN95" s="81">
        <v>17.5</v>
      </c>
      <c r="AO95" s="81">
        <v>0.063</v>
      </c>
      <c r="AP95" s="102">
        <v>190</v>
      </c>
      <c r="AQ95" s="102">
        <v>3015.87301587302</v>
      </c>
      <c r="AR95" s="81"/>
      <c r="AS95" s="102">
        <v>3015.87301587302</v>
      </c>
      <c r="AT95" s="118">
        <f>AS95/AS94</f>
        <v>1.3470899470899513</v>
      </c>
      <c r="AU95" s="102"/>
      <c r="AV95" s="102">
        <f>AT95*$AU$105</f>
        <v>3303.0990173847385</v>
      </c>
      <c r="AW95" s="102">
        <f>AW94</f>
        <v>3313.14160698983</v>
      </c>
      <c r="AX95" s="81"/>
      <c r="AY95" s="81" t="s">
        <v>15</v>
      </c>
      <c r="AZ95" s="81">
        <v>36</v>
      </c>
      <c r="BA95" s="81">
        <v>40</v>
      </c>
      <c r="BB95" s="81">
        <v>0</v>
      </c>
      <c r="BC95" s="81">
        <v>12</v>
      </c>
      <c r="BD95" s="81">
        <v>0</v>
      </c>
      <c r="BE95" s="81">
        <v>68</v>
      </c>
      <c r="BF95" s="81">
        <v>22</v>
      </c>
      <c r="BG95" s="81">
        <v>69</v>
      </c>
      <c r="BH95" s="81">
        <v>141</v>
      </c>
      <c r="BI95" s="81"/>
    </row>
    <row r="96" spans="1:61" ht="15">
      <c r="A96" s="105">
        <v>5</v>
      </c>
      <c r="B96" s="81" t="s">
        <v>132</v>
      </c>
      <c r="C96" s="81" t="s">
        <v>155</v>
      </c>
      <c r="D96" s="81" t="s">
        <v>156</v>
      </c>
      <c r="E96" s="81" t="s">
        <v>157</v>
      </c>
      <c r="F96" s="81" t="s">
        <v>287</v>
      </c>
      <c r="G96" s="81" t="s">
        <v>288</v>
      </c>
      <c r="H96" s="61">
        <v>39973</v>
      </c>
      <c r="I96" s="81" t="s">
        <v>159</v>
      </c>
      <c r="J96" s="81" t="s">
        <v>127</v>
      </c>
      <c r="K96" s="81"/>
      <c r="L96" s="81"/>
      <c r="M96" s="81">
        <v>284</v>
      </c>
      <c r="N96" s="81"/>
      <c r="O96" s="81"/>
      <c r="P96" s="81"/>
      <c r="Q96" s="81"/>
      <c r="R96" s="81"/>
      <c r="S96" s="81"/>
      <c r="T96" s="118">
        <v>2.36188</v>
      </c>
      <c r="U96" s="81">
        <v>60.5</v>
      </c>
      <c r="V96" s="81">
        <v>24.5</v>
      </c>
      <c r="W96" s="81">
        <v>15</v>
      </c>
      <c r="X96" s="81">
        <v>6.3</v>
      </c>
      <c r="Y96" s="81">
        <v>10.6</v>
      </c>
      <c r="Z96" s="81">
        <v>0.5</v>
      </c>
      <c r="AA96" s="102">
        <v>110.441575436965</v>
      </c>
      <c r="AB96" s="102">
        <v>58.1255963296614</v>
      </c>
      <c r="AC96" s="81">
        <v>41</v>
      </c>
      <c r="AD96" s="81"/>
      <c r="AE96" s="81" t="s">
        <v>130</v>
      </c>
      <c r="AF96" s="81">
        <v>60</v>
      </c>
      <c r="AG96" s="81" t="s">
        <v>48</v>
      </c>
      <c r="AH96" s="81">
        <v>102</v>
      </c>
      <c r="AI96" s="81">
        <v>3</v>
      </c>
      <c r="AJ96" s="81" t="s">
        <v>43</v>
      </c>
      <c r="AK96" s="81">
        <v>297</v>
      </c>
      <c r="AL96" s="81"/>
      <c r="AM96" s="81">
        <v>282</v>
      </c>
      <c r="AN96" s="81">
        <v>17.5</v>
      </c>
      <c r="AO96" s="81">
        <v>0.063</v>
      </c>
      <c r="AP96" s="102">
        <v>190</v>
      </c>
      <c r="AQ96" s="102">
        <v>3015.87301587302</v>
      </c>
      <c r="AR96" s="81"/>
      <c r="AS96" s="102">
        <v>3015.87301587302</v>
      </c>
      <c r="AT96" s="118">
        <f>AS96/AS94</f>
        <v>1.3470899470899513</v>
      </c>
      <c r="AU96" s="102"/>
      <c r="AV96" s="102">
        <f>AT96*$AU$105</f>
        <v>3303.0990173847385</v>
      </c>
      <c r="AW96" s="102">
        <f>AW95</f>
        <v>3313.14160698983</v>
      </c>
      <c r="AX96" s="81"/>
      <c r="AY96" s="81" t="s">
        <v>15</v>
      </c>
      <c r="AZ96" s="81">
        <v>36</v>
      </c>
      <c r="BA96" s="81">
        <v>40</v>
      </c>
      <c r="BB96" s="81">
        <v>0</v>
      </c>
      <c r="BC96" s="81">
        <v>12</v>
      </c>
      <c r="BD96" s="81">
        <v>0</v>
      </c>
      <c r="BE96" s="81">
        <v>68</v>
      </c>
      <c r="BF96" s="81">
        <v>22</v>
      </c>
      <c r="BG96" s="81">
        <v>69</v>
      </c>
      <c r="BH96" s="81">
        <v>141</v>
      </c>
      <c r="BI96" s="81"/>
    </row>
    <row r="97" spans="1:61" ht="15">
      <c r="A97" s="105">
        <v>5</v>
      </c>
      <c r="B97" s="81" t="s">
        <v>132</v>
      </c>
      <c r="C97" s="81" t="s">
        <v>155</v>
      </c>
      <c r="D97" s="81" t="s">
        <v>156</v>
      </c>
      <c r="E97" s="81" t="s">
        <v>157</v>
      </c>
      <c r="F97" s="81" t="s">
        <v>290</v>
      </c>
      <c r="G97" s="81" t="s">
        <v>246</v>
      </c>
      <c r="H97" s="61">
        <v>39973</v>
      </c>
      <c r="I97" s="81" t="s">
        <v>159</v>
      </c>
      <c r="J97" s="81" t="s">
        <v>127</v>
      </c>
      <c r="K97" s="81"/>
      <c r="L97" s="81"/>
      <c r="M97" s="81">
        <v>284</v>
      </c>
      <c r="N97" s="81"/>
      <c r="O97" s="81"/>
      <c r="P97" s="81"/>
      <c r="Q97" s="81"/>
      <c r="R97" s="81"/>
      <c r="S97" s="81"/>
      <c r="T97" s="118">
        <v>2.36188</v>
      </c>
      <c r="U97" s="81">
        <v>60.5</v>
      </c>
      <c r="V97" s="81">
        <v>24.5</v>
      </c>
      <c r="W97" s="81">
        <v>15</v>
      </c>
      <c r="X97" s="81">
        <v>6.3</v>
      </c>
      <c r="Y97" s="81">
        <v>10.6</v>
      </c>
      <c r="Z97" s="81">
        <v>0.5</v>
      </c>
      <c r="AA97" s="102">
        <v>110.441575436965</v>
      </c>
      <c r="AB97" s="102">
        <v>58.1255963296614</v>
      </c>
      <c r="AC97" s="81">
        <v>41</v>
      </c>
      <c r="AD97" s="81"/>
      <c r="AE97" s="81" t="s">
        <v>130</v>
      </c>
      <c r="AF97" s="81">
        <v>60</v>
      </c>
      <c r="AG97" s="81" t="s">
        <v>48</v>
      </c>
      <c r="AH97" s="81">
        <v>102</v>
      </c>
      <c r="AI97" s="81">
        <v>3</v>
      </c>
      <c r="AJ97" s="81" t="s">
        <v>43</v>
      </c>
      <c r="AK97" s="81">
        <v>297</v>
      </c>
      <c r="AL97" s="81"/>
      <c r="AM97" s="81">
        <v>282</v>
      </c>
      <c r="AN97" s="81">
        <v>17.5</v>
      </c>
      <c r="AO97" s="81">
        <v>0.063</v>
      </c>
      <c r="AP97" s="102">
        <v>190</v>
      </c>
      <c r="AQ97" s="102">
        <v>3015.87301587302</v>
      </c>
      <c r="AR97" s="81"/>
      <c r="AS97" s="102">
        <v>3015.87301587302</v>
      </c>
      <c r="AT97" s="118">
        <f>AS97/AS99</f>
        <v>1.1225749559082927</v>
      </c>
      <c r="AU97" s="102"/>
      <c r="AV97" s="102">
        <f>AT97*$AU$105</f>
        <v>2752.582514487282</v>
      </c>
      <c r="AW97" s="102">
        <f>AW96</f>
        <v>3313.14160698983</v>
      </c>
      <c r="AX97" s="81"/>
      <c r="AY97" s="81" t="s">
        <v>15</v>
      </c>
      <c r="AZ97" s="81">
        <v>36</v>
      </c>
      <c r="BA97" s="81">
        <v>40</v>
      </c>
      <c r="BB97" s="81">
        <v>0</v>
      </c>
      <c r="BC97" s="81">
        <v>12</v>
      </c>
      <c r="BD97" s="81">
        <v>0</v>
      </c>
      <c r="BE97" s="81">
        <v>68</v>
      </c>
      <c r="BF97" s="81">
        <v>22</v>
      </c>
      <c r="BG97" s="81">
        <v>69</v>
      </c>
      <c r="BH97" s="81">
        <v>141</v>
      </c>
      <c r="BI97" s="81"/>
    </row>
    <row r="98" spans="1:61" ht="15">
      <c r="A98" s="105">
        <v>5</v>
      </c>
      <c r="B98" s="81" t="s">
        <v>132</v>
      </c>
      <c r="C98" s="81" t="s">
        <v>155</v>
      </c>
      <c r="D98" s="81" t="s">
        <v>156</v>
      </c>
      <c r="E98" s="81" t="s">
        <v>157</v>
      </c>
      <c r="F98" s="81" t="s">
        <v>260</v>
      </c>
      <c r="G98" s="81" t="s">
        <v>254</v>
      </c>
      <c r="H98" s="61">
        <v>39973</v>
      </c>
      <c r="I98" s="81" t="s">
        <v>159</v>
      </c>
      <c r="J98" s="81" t="s">
        <v>127</v>
      </c>
      <c r="K98" s="81"/>
      <c r="L98" s="81"/>
      <c r="M98" s="81">
        <v>284</v>
      </c>
      <c r="N98" s="81"/>
      <c r="O98" s="81"/>
      <c r="P98" s="81"/>
      <c r="Q98" s="81"/>
      <c r="R98" s="81"/>
      <c r="S98" s="81"/>
      <c r="T98" s="118">
        <v>2.36188</v>
      </c>
      <c r="U98" s="81">
        <v>60.5</v>
      </c>
      <c r="V98" s="81">
        <v>24.5</v>
      </c>
      <c r="W98" s="81">
        <v>15</v>
      </c>
      <c r="X98" s="81">
        <v>6.3</v>
      </c>
      <c r="Y98" s="81">
        <v>10.6</v>
      </c>
      <c r="Z98" s="81">
        <v>0.5</v>
      </c>
      <c r="AA98" s="102">
        <v>110.441575436965</v>
      </c>
      <c r="AB98" s="102">
        <v>58.1255963296614</v>
      </c>
      <c r="AC98" s="81">
        <v>41</v>
      </c>
      <c r="AD98" s="81"/>
      <c r="AE98" s="81" t="s">
        <v>130</v>
      </c>
      <c r="AF98" s="81">
        <v>60</v>
      </c>
      <c r="AG98" s="81" t="s">
        <v>48</v>
      </c>
      <c r="AH98" s="81">
        <v>102</v>
      </c>
      <c r="AI98" s="81">
        <v>3</v>
      </c>
      <c r="AJ98" s="81" t="s">
        <v>43</v>
      </c>
      <c r="AK98" s="81">
        <v>297</v>
      </c>
      <c r="AL98" s="81"/>
      <c r="AM98" s="81">
        <v>282</v>
      </c>
      <c r="AN98" s="81">
        <v>17.5</v>
      </c>
      <c r="AO98" s="81">
        <v>0.063</v>
      </c>
      <c r="AP98" s="102">
        <v>180</v>
      </c>
      <c r="AQ98" s="102">
        <v>2857.14285714286</v>
      </c>
      <c r="AR98" s="81"/>
      <c r="AS98" s="102">
        <v>2857.14285714286</v>
      </c>
      <c r="AT98" s="118">
        <f>AS98/AS99</f>
        <v>1.0634920634920664</v>
      </c>
      <c r="AU98" s="102"/>
      <c r="AV98" s="102">
        <f>AT98*$AU$105</f>
        <v>2607.7097505668976</v>
      </c>
      <c r="AW98" s="102">
        <f>AW97</f>
        <v>3313.14160698983</v>
      </c>
      <c r="AX98" s="81"/>
      <c r="AY98" s="81" t="s">
        <v>15</v>
      </c>
      <c r="AZ98" s="81">
        <v>36</v>
      </c>
      <c r="BA98" s="81">
        <v>40</v>
      </c>
      <c r="BB98" s="81">
        <v>0</v>
      </c>
      <c r="BC98" s="81">
        <v>12</v>
      </c>
      <c r="BD98" s="81">
        <v>0</v>
      </c>
      <c r="BE98" s="81">
        <v>68</v>
      </c>
      <c r="BF98" s="81">
        <v>22</v>
      </c>
      <c r="BG98" s="81">
        <v>69</v>
      </c>
      <c r="BH98" s="81">
        <v>141</v>
      </c>
      <c r="BI98" s="81"/>
    </row>
    <row r="99" spans="1:61" ht="15">
      <c r="A99" s="105">
        <v>5</v>
      </c>
      <c r="B99" s="81" t="s">
        <v>132</v>
      </c>
      <c r="C99" s="81" t="s">
        <v>155</v>
      </c>
      <c r="D99" s="81" t="s">
        <v>156</v>
      </c>
      <c r="E99" s="81" t="s">
        <v>157</v>
      </c>
      <c r="F99" s="81" t="s">
        <v>124</v>
      </c>
      <c r="G99" s="81" t="s">
        <v>124</v>
      </c>
      <c r="H99" s="61">
        <v>39973</v>
      </c>
      <c r="I99" s="81" t="s">
        <v>159</v>
      </c>
      <c r="J99" s="81" t="s">
        <v>127</v>
      </c>
      <c r="K99" s="81"/>
      <c r="L99" s="81"/>
      <c r="M99" s="81">
        <v>284</v>
      </c>
      <c r="N99" s="81"/>
      <c r="O99" s="81"/>
      <c r="P99" s="81"/>
      <c r="Q99" s="81"/>
      <c r="R99" s="81"/>
      <c r="S99" s="81"/>
      <c r="T99" s="118">
        <v>2.36188</v>
      </c>
      <c r="U99" s="81">
        <v>60.5</v>
      </c>
      <c r="V99" s="81">
        <v>24.5</v>
      </c>
      <c r="W99" s="81">
        <v>15</v>
      </c>
      <c r="X99" s="81">
        <v>6.3</v>
      </c>
      <c r="Y99" s="81">
        <v>10.6</v>
      </c>
      <c r="Z99" s="81">
        <v>0.5</v>
      </c>
      <c r="AA99" s="102">
        <v>110.441575436965</v>
      </c>
      <c r="AB99" s="102">
        <v>58.1255963296614</v>
      </c>
      <c r="AC99" s="81">
        <v>41</v>
      </c>
      <c r="AD99" s="81"/>
      <c r="AE99" s="81" t="s">
        <v>130</v>
      </c>
      <c r="AF99" s="81">
        <v>60</v>
      </c>
      <c r="AG99" s="81" t="s">
        <v>48</v>
      </c>
      <c r="AH99" s="81">
        <v>102</v>
      </c>
      <c r="AI99" s="81">
        <v>3</v>
      </c>
      <c r="AJ99" s="81" t="s">
        <v>43</v>
      </c>
      <c r="AK99" s="81">
        <v>297</v>
      </c>
      <c r="AL99" s="81"/>
      <c r="AM99" s="81">
        <v>282</v>
      </c>
      <c r="AN99" s="81">
        <v>17.5</v>
      </c>
      <c r="AO99" s="81">
        <v>0.134</v>
      </c>
      <c r="AP99" s="102">
        <v>360</v>
      </c>
      <c r="AQ99" s="102">
        <v>2686.5671641791</v>
      </c>
      <c r="AR99" s="81"/>
      <c r="AS99" s="102">
        <v>2686.5671641791</v>
      </c>
      <c r="AT99" s="118"/>
      <c r="AU99" s="102"/>
      <c r="AV99" s="102"/>
      <c r="AW99" s="102">
        <f>AW98</f>
        <v>3313.14160698983</v>
      </c>
      <c r="AX99" s="81"/>
      <c r="AY99" s="81" t="s">
        <v>15</v>
      </c>
      <c r="AZ99" s="81">
        <v>36</v>
      </c>
      <c r="BA99" s="81">
        <v>40</v>
      </c>
      <c r="BB99" s="81">
        <v>0</v>
      </c>
      <c r="BC99" s="81">
        <v>12</v>
      </c>
      <c r="BD99" s="81">
        <v>0</v>
      </c>
      <c r="BE99" s="81">
        <v>68</v>
      </c>
      <c r="BF99" s="81">
        <v>22</v>
      </c>
      <c r="BG99" s="81">
        <v>69</v>
      </c>
      <c r="BH99" s="81">
        <v>141</v>
      </c>
      <c r="BI99" s="81"/>
    </row>
    <row r="100" spans="1:61" ht="15">
      <c r="A100" s="105">
        <v>5</v>
      </c>
      <c r="B100" s="81" t="s">
        <v>132</v>
      </c>
      <c r="C100" s="81" t="s">
        <v>155</v>
      </c>
      <c r="D100" s="81" t="s">
        <v>156</v>
      </c>
      <c r="E100" s="81" t="s">
        <v>157</v>
      </c>
      <c r="F100" s="81" t="s">
        <v>187</v>
      </c>
      <c r="G100" s="81" t="s">
        <v>187</v>
      </c>
      <c r="H100" s="61">
        <v>39973</v>
      </c>
      <c r="I100" s="81" t="s">
        <v>159</v>
      </c>
      <c r="J100" s="81" t="s">
        <v>127</v>
      </c>
      <c r="K100" s="81"/>
      <c r="L100" s="81"/>
      <c r="M100" s="81">
        <v>284</v>
      </c>
      <c r="N100" s="81"/>
      <c r="O100" s="81"/>
      <c r="P100" s="81"/>
      <c r="Q100" s="81"/>
      <c r="R100" s="81"/>
      <c r="S100" s="81"/>
      <c r="T100" s="118">
        <v>2.36188</v>
      </c>
      <c r="U100" s="81">
        <v>60.5</v>
      </c>
      <c r="V100" s="81">
        <v>24.5</v>
      </c>
      <c r="W100" s="81">
        <v>15</v>
      </c>
      <c r="X100" s="81">
        <v>6.3</v>
      </c>
      <c r="Y100" s="81">
        <v>10.6</v>
      </c>
      <c r="Z100" s="81">
        <v>0.5</v>
      </c>
      <c r="AA100" s="102">
        <v>110.441575436965</v>
      </c>
      <c r="AB100" s="102">
        <v>58.1255963296614</v>
      </c>
      <c r="AC100" s="81">
        <v>41</v>
      </c>
      <c r="AD100" s="81"/>
      <c r="AE100" s="81" t="s">
        <v>130</v>
      </c>
      <c r="AF100" s="81">
        <v>60</v>
      </c>
      <c r="AG100" s="81" t="s">
        <v>48</v>
      </c>
      <c r="AH100" s="81">
        <v>102</v>
      </c>
      <c r="AI100" s="81">
        <v>3</v>
      </c>
      <c r="AJ100" s="81" t="s">
        <v>43</v>
      </c>
      <c r="AK100" s="81">
        <v>297</v>
      </c>
      <c r="AL100" s="81"/>
      <c r="AM100" s="81">
        <v>282</v>
      </c>
      <c r="AN100" s="81">
        <v>17.5</v>
      </c>
      <c r="AO100" s="81">
        <v>0.063</v>
      </c>
      <c r="AP100" s="102">
        <v>220</v>
      </c>
      <c r="AQ100" s="102">
        <v>3492.06349206349</v>
      </c>
      <c r="AR100" s="81"/>
      <c r="AS100" s="102">
        <v>3492.06349206349</v>
      </c>
      <c r="AT100" s="118"/>
      <c r="AU100" s="102"/>
      <c r="AV100" s="102"/>
      <c r="AW100" s="102">
        <f>AW99</f>
        <v>3313.14160698983</v>
      </c>
      <c r="AX100" s="81"/>
      <c r="AY100" s="81" t="s">
        <v>15</v>
      </c>
      <c r="AZ100" s="81">
        <v>36</v>
      </c>
      <c r="BA100" s="81">
        <v>40</v>
      </c>
      <c r="BB100" s="81">
        <v>0</v>
      </c>
      <c r="BC100" s="81">
        <v>12</v>
      </c>
      <c r="BD100" s="81">
        <v>0</v>
      </c>
      <c r="BE100" s="81">
        <v>68</v>
      </c>
      <c r="BF100" s="81">
        <v>22</v>
      </c>
      <c r="BG100" s="81">
        <v>69</v>
      </c>
      <c r="BH100" s="81">
        <v>141</v>
      </c>
      <c r="BI100" s="81"/>
    </row>
    <row r="101" spans="1:61" ht="15">
      <c r="A101" s="105">
        <v>5</v>
      </c>
      <c r="B101" s="81" t="s">
        <v>132</v>
      </c>
      <c r="C101" s="81" t="s">
        <v>155</v>
      </c>
      <c r="D101" s="81" t="s">
        <v>156</v>
      </c>
      <c r="E101" s="81" t="s">
        <v>157</v>
      </c>
      <c r="F101" s="81" t="s">
        <v>195</v>
      </c>
      <c r="G101" s="81" t="s">
        <v>195</v>
      </c>
      <c r="H101" s="61">
        <v>39973</v>
      </c>
      <c r="I101" s="81" t="s">
        <v>159</v>
      </c>
      <c r="J101" s="81" t="s">
        <v>127</v>
      </c>
      <c r="K101" s="81"/>
      <c r="L101" s="81"/>
      <c r="M101" s="81">
        <v>284</v>
      </c>
      <c r="N101" s="81"/>
      <c r="O101" s="81"/>
      <c r="P101" s="81"/>
      <c r="Q101" s="81"/>
      <c r="R101" s="81"/>
      <c r="S101" s="81"/>
      <c r="T101" s="118">
        <v>2.36188</v>
      </c>
      <c r="U101" s="81">
        <v>60.5</v>
      </c>
      <c r="V101" s="81">
        <v>24.5</v>
      </c>
      <c r="W101" s="81">
        <v>15</v>
      </c>
      <c r="X101" s="81">
        <v>6.3</v>
      </c>
      <c r="Y101" s="81">
        <v>10.6</v>
      </c>
      <c r="Z101" s="81">
        <v>0.5</v>
      </c>
      <c r="AA101" s="102">
        <v>110.441575436965</v>
      </c>
      <c r="AB101" s="102">
        <v>58.1255963296614</v>
      </c>
      <c r="AC101" s="81">
        <v>41</v>
      </c>
      <c r="AD101" s="81"/>
      <c r="AE101" s="81" t="s">
        <v>130</v>
      </c>
      <c r="AF101" s="81">
        <v>60</v>
      </c>
      <c r="AG101" s="81" t="s">
        <v>48</v>
      </c>
      <c r="AH101" s="81">
        <v>102</v>
      </c>
      <c r="AI101" s="81">
        <v>3</v>
      </c>
      <c r="AJ101" s="81" t="s">
        <v>43</v>
      </c>
      <c r="AK101" s="81">
        <v>297</v>
      </c>
      <c r="AL101" s="81"/>
      <c r="AM101" s="81">
        <v>282</v>
      </c>
      <c r="AN101" s="81">
        <v>17.5</v>
      </c>
      <c r="AO101" s="81">
        <v>0.063</v>
      </c>
      <c r="AP101" s="102">
        <v>210</v>
      </c>
      <c r="AQ101" s="102">
        <v>3333.33333333333</v>
      </c>
      <c r="AR101" s="81"/>
      <c r="AS101" s="102">
        <v>3333.33333333333</v>
      </c>
      <c r="AT101" s="118"/>
      <c r="AU101" s="102"/>
      <c r="AV101" s="102"/>
      <c r="AW101" s="102">
        <f>AW100</f>
        <v>3313.14160698983</v>
      </c>
      <c r="AX101" s="81"/>
      <c r="AY101" s="81" t="s">
        <v>15</v>
      </c>
      <c r="AZ101" s="81">
        <v>36</v>
      </c>
      <c r="BA101" s="81">
        <v>40</v>
      </c>
      <c r="BB101" s="81">
        <v>0</v>
      </c>
      <c r="BC101" s="81">
        <v>12</v>
      </c>
      <c r="BD101" s="81">
        <v>0</v>
      </c>
      <c r="BE101" s="81">
        <v>68</v>
      </c>
      <c r="BF101" s="81">
        <v>22</v>
      </c>
      <c r="BG101" s="81">
        <v>69</v>
      </c>
      <c r="BH101" s="81">
        <v>141</v>
      </c>
      <c r="BI101" s="81"/>
    </row>
    <row r="102" spans="1:61" ht="15">
      <c r="A102" s="105">
        <v>5</v>
      </c>
      <c r="B102" s="81" t="s">
        <v>132</v>
      </c>
      <c r="C102" s="81" t="s">
        <v>155</v>
      </c>
      <c r="D102" s="81" t="s">
        <v>156</v>
      </c>
      <c r="E102" s="81" t="s">
        <v>157</v>
      </c>
      <c r="F102" s="81" t="s">
        <v>124</v>
      </c>
      <c r="G102" s="81" t="s">
        <v>161</v>
      </c>
      <c r="H102" s="61">
        <v>39973</v>
      </c>
      <c r="I102" s="81" t="s">
        <v>159</v>
      </c>
      <c r="J102" s="81" t="s">
        <v>127</v>
      </c>
      <c r="K102" s="81"/>
      <c r="L102" s="81"/>
      <c r="M102" s="81">
        <v>284</v>
      </c>
      <c r="N102" s="81"/>
      <c r="O102" s="81"/>
      <c r="P102" s="81"/>
      <c r="Q102" s="81"/>
      <c r="R102" s="81"/>
      <c r="S102" s="81"/>
      <c r="T102" s="118">
        <v>2.36188</v>
      </c>
      <c r="U102" s="81">
        <v>60.5</v>
      </c>
      <c r="V102" s="81">
        <v>24.5</v>
      </c>
      <c r="W102" s="81">
        <v>15</v>
      </c>
      <c r="X102" s="81">
        <v>6.3</v>
      </c>
      <c r="Y102" s="81">
        <v>10.6</v>
      </c>
      <c r="Z102" s="81">
        <v>0.5</v>
      </c>
      <c r="AA102" s="102">
        <v>110.441575436965</v>
      </c>
      <c r="AB102" s="102">
        <v>58.1255963296614</v>
      </c>
      <c r="AC102" s="81">
        <v>41</v>
      </c>
      <c r="AD102" s="81"/>
      <c r="AE102" s="81" t="s">
        <v>130</v>
      </c>
      <c r="AF102" s="81">
        <v>60</v>
      </c>
      <c r="AG102" s="81" t="s">
        <v>48</v>
      </c>
      <c r="AH102" s="81">
        <v>102</v>
      </c>
      <c r="AI102" s="81">
        <v>3</v>
      </c>
      <c r="AJ102" s="81" t="s">
        <v>43</v>
      </c>
      <c r="AK102" s="81">
        <v>297</v>
      </c>
      <c r="AL102" s="81"/>
      <c r="AM102" s="81">
        <v>282</v>
      </c>
      <c r="AN102" s="81">
        <v>17.5</v>
      </c>
      <c r="AO102" s="81">
        <v>0.063</v>
      </c>
      <c r="AP102" s="102">
        <v>180</v>
      </c>
      <c r="AQ102" s="102">
        <v>2857.14285714286</v>
      </c>
      <c r="AR102" s="81"/>
      <c r="AS102" s="102">
        <v>2857.14285714286</v>
      </c>
      <c r="AT102" s="118"/>
      <c r="AU102" s="102"/>
      <c r="AV102" s="102"/>
      <c r="AW102" s="102">
        <f>AW101</f>
        <v>3313.14160698983</v>
      </c>
      <c r="AX102" s="81"/>
      <c r="AY102" s="81" t="s">
        <v>15</v>
      </c>
      <c r="AZ102" s="81">
        <v>36</v>
      </c>
      <c r="BA102" s="81">
        <v>40</v>
      </c>
      <c r="BB102" s="81">
        <v>0</v>
      </c>
      <c r="BC102" s="81">
        <v>12</v>
      </c>
      <c r="BD102" s="81">
        <v>0</v>
      </c>
      <c r="BE102" s="81">
        <v>68</v>
      </c>
      <c r="BF102" s="81">
        <v>22</v>
      </c>
      <c r="BG102" s="81">
        <v>69</v>
      </c>
      <c r="BH102" s="81">
        <v>141</v>
      </c>
      <c r="BI102" s="81"/>
    </row>
    <row r="103" spans="1:61" ht="15">
      <c r="A103" s="105">
        <v>5</v>
      </c>
      <c r="B103" s="81" t="s">
        <v>132</v>
      </c>
      <c r="C103" s="81" t="s">
        <v>155</v>
      </c>
      <c r="D103" s="81" t="s">
        <v>156</v>
      </c>
      <c r="E103" s="81" t="s">
        <v>157</v>
      </c>
      <c r="F103" s="81" t="s">
        <v>237</v>
      </c>
      <c r="G103" s="81" t="s">
        <v>237</v>
      </c>
      <c r="H103" s="61">
        <v>39973</v>
      </c>
      <c r="I103" s="81" t="s">
        <v>159</v>
      </c>
      <c r="J103" s="81" t="s">
        <v>127</v>
      </c>
      <c r="K103" s="81"/>
      <c r="L103" s="81"/>
      <c r="M103" s="81">
        <v>284</v>
      </c>
      <c r="N103" s="81"/>
      <c r="O103" s="81"/>
      <c r="P103" s="81"/>
      <c r="Q103" s="81"/>
      <c r="R103" s="81"/>
      <c r="S103" s="81"/>
      <c r="T103" s="118">
        <v>2.36188</v>
      </c>
      <c r="U103" s="81">
        <v>60.5</v>
      </c>
      <c r="V103" s="81">
        <v>24.5</v>
      </c>
      <c r="W103" s="81">
        <v>15</v>
      </c>
      <c r="X103" s="81">
        <v>6.3</v>
      </c>
      <c r="Y103" s="81">
        <v>10.6</v>
      </c>
      <c r="Z103" s="81">
        <v>0.5</v>
      </c>
      <c r="AA103" s="102">
        <v>110.441575436965</v>
      </c>
      <c r="AB103" s="102">
        <v>58.1255963296614</v>
      </c>
      <c r="AC103" s="81">
        <v>41</v>
      </c>
      <c r="AD103" s="81"/>
      <c r="AE103" s="81" t="s">
        <v>130</v>
      </c>
      <c r="AF103" s="81">
        <v>60</v>
      </c>
      <c r="AG103" s="81" t="s">
        <v>48</v>
      </c>
      <c r="AH103" s="81">
        <v>102</v>
      </c>
      <c r="AI103" s="81">
        <v>3</v>
      </c>
      <c r="AJ103" s="81" t="s">
        <v>43</v>
      </c>
      <c r="AK103" s="81">
        <v>297</v>
      </c>
      <c r="AL103" s="81"/>
      <c r="AM103" s="81">
        <v>282</v>
      </c>
      <c r="AN103" s="81">
        <v>17.5</v>
      </c>
      <c r="AO103" s="81">
        <v>0.063</v>
      </c>
      <c r="AP103" s="102">
        <v>230</v>
      </c>
      <c r="AQ103" s="102">
        <v>3650.79365079365</v>
      </c>
      <c r="AR103" s="81"/>
      <c r="AS103" s="102">
        <v>3650.79365079365</v>
      </c>
      <c r="AT103" s="118"/>
      <c r="AU103" s="102"/>
      <c r="AV103" s="102"/>
      <c r="AW103" s="102">
        <f>AW102</f>
        <v>3313.14160698983</v>
      </c>
      <c r="AX103" s="81"/>
      <c r="AY103" s="81" t="s">
        <v>15</v>
      </c>
      <c r="AZ103" s="81">
        <v>36</v>
      </c>
      <c r="BA103" s="81">
        <v>40</v>
      </c>
      <c r="BB103" s="81">
        <v>0</v>
      </c>
      <c r="BC103" s="81">
        <v>12</v>
      </c>
      <c r="BD103" s="81">
        <v>0</v>
      </c>
      <c r="BE103" s="81">
        <v>68</v>
      </c>
      <c r="BF103" s="81">
        <v>22</v>
      </c>
      <c r="BG103" s="81">
        <v>69</v>
      </c>
      <c r="BH103" s="81">
        <v>141</v>
      </c>
      <c r="BI103" s="81"/>
    </row>
    <row r="104" spans="1:61" ht="15">
      <c r="A104" s="105">
        <v>5</v>
      </c>
      <c r="B104" s="81" t="s">
        <v>132</v>
      </c>
      <c r="C104" s="81" t="s">
        <v>155</v>
      </c>
      <c r="D104" s="81" t="s">
        <v>156</v>
      </c>
      <c r="E104" s="81" t="s">
        <v>157</v>
      </c>
      <c r="F104" s="81" t="s">
        <v>186</v>
      </c>
      <c r="G104" s="81" t="s">
        <v>105</v>
      </c>
      <c r="H104" s="61">
        <v>39973</v>
      </c>
      <c r="I104" s="81" t="s">
        <v>159</v>
      </c>
      <c r="J104" s="81" t="s">
        <v>127</v>
      </c>
      <c r="K104" s="81"/>
      <c r="L104" s="81"/>
      <c r="M104" s="81">
        <v>284</v>
      </c>
      <c r="N104" s="81"/>
      <c r="O104" s="81"/>
      <c r="P104" s="81"/>
      <c r="Q104" s="81"/>
      <c r="R104" s="81"/>
      <c r="S104" s="81"/>
      <c r="T104" s="118">
        <v>2.36188</v>
      </c>
      <c r="U104" s="81">
        <v>60.5</v>
      </c>
      <c r="V104" s="81">
        <v>24.5</v>
      </c>
      <c r="W104" s="81">
        <v>15</v>
      </c>
      <c r="X104" s="81">
        <v>6.3</v>
      </c>
      <c r="Y104" s="81">
        <v>10.6</v>
      </c>
      <c r="Z104" s="81">
        <v>0.5</v>
      </c>
      <c r="AA104" s="102">
        <v>110.441575436965</v>
      </c>
      <c r="AB104" s="102">
        <v>58.1255963296614</v>
      </c>
      <c r="AC104" s="81">
        <v>41</v>
      </c>
      <c r="AD104" s="81"/>
      <c r="AE104" s="81" t="s">
        <v>130</v>
      </c>
      <c r="AF104" s="81">
        <v>60</v>
      </c>
      <c r="AG104" s="81" t="s">
        <v>48</v>
      </c>
      <c r="AH104" s="81">
        <v>102</v>
      </c>
      <c r="AI104" s="81">
        <v>3</v>
      </c>
      <c r="AJ104" s="81" t="s">
        <v>43</v>
      </c>
      <c r="AK104" s="81">
        <v>297</v>
      </c>
      <c r="AL104" s="81"/>
      <c r="AM104" s="81">
        <v>282</v>
      </c>
      <c r="AN104" s="81">
        <v>17.5</v>
      </c>
      <c r="AO104" s="81">
        <v>0.063</v>
      </c>
      <c r="AP104" s="102">
        <v>122.238805970149</v>
      </c>
      <c r="AQ104" s="102">
        <v>1940.29850746269</v>
      </c>
      <c r="AR104" s="81"/>
      <c r="AS104" s="102">
        <v>1940.29850746269</v>
      </c>
      <c r="AT104" s="118">
        <f>AS104/AS105</f>
        <v>0.7222222222222247</v>
      </c>
      <c r="AU104" s="102"/>
      <c r="AV104" s="102">
        <f>AT104*$AU$105</f>
        <v>1770.9073679222972</v>
      </c>
      <c r="AW104" s="102">
        <f>AW103</f>
        <v>3313.14160698983</v>
      </c>
      <c r="AX104" s="81"/>
      <c r="AY104" s="81" t="s">
        <v>15</v>
      </c>
      <c r="AZ104" s="81">
        <v>36</v>
      </c>
      <c r="BA104" s="81">
        <v>40</v>
      </c>
      <c r="BB104" s="81">
        <v>0</v>
      </c>
      <c r="BC104" s="81">
        <v>12</v>
      </c>
      <c r="BD104" s="81">
        <v>0</v>
      </c>
      <c r="BE104" s="81">
        <v>68</v>
      </c>
      <c r="BF104" s="81">
        <v>22</v>
      </c>
      <c r="BG104" s="81">
        <v>69</v>
      </c>
      <c r="BH104" s="81">
        <v>141</v>
      </c>
      <c r="BI104" s="81"/>
    </row>
    <row r="105" spans="1:256" ht="15">
      <c r="A105" s="119">
        <v>5</v>
      </c>
      <c r="B105" s="123" t="s">
        <v>132</v>
      </c>
      <c r="C105" s="123" t="s">
        <v>155</v>
      </c>
      <c r="D105" s="123" t="s">
        <v>156</v>
      </c>
      <c r="E105" s="123" t="s">
        <v>157</v>
      </c>
      <c r="F105" s="123" t="s">
        <v>124</v>
      </c>
      <c r="G105" s="123" t="s">
        <v>124</v>
      </c>
      <c r="H105" s="97">
        <v>39973</v>
      </c>
      <c r="I105" s="123" t="s">
        <v>159</v>
      </c>
      <c r="J105" s="123" t="s">
        <v>127</v>
      </c>
      <c r="K105" s="123"/>
      <c r="L105" s="123"/>
      <c r="M105" s="123">
        <v>284</v>
      </c>
      <c r="N105" s="123"/>
      <c r="O105" s="123"/>
      <c r="P105" s="123"/>
      <c r="Q105" s="123"/>
      <c r="R105" s="123"/>
      <c r="S105" s="123"/>
      <c r="T105" s="115">
        <v>2.36188</v>
      </c>
      <c r="U105" s="123">
        <v>60.5</v>
      </c>
      <c r="V105" s="123">
        <v>24.5</v>
      </c>
      <c r="W105" s="123">
        <v>15</v>
      </c>
      <c r="X105" s="123">
        <v>6.3</v>
      </c>
      <c r="Y105" s="123">
        <v>10.6</v>
      </c>
      <c r="Z105" s="123">
        <v>0.5</v>
      </c>
      <c r="AA105" s="111">
        <v>110.441575436965</v>
      </c>
      <c r="AB105" s="111">
        <v>58.1255963296614</v>
      </c>
      <c r="AC105" s="123">
        <v>41</v>
      </c>
      <c r="AD105" s="123"/>
      <c r="AE105" s="123" t="s">
        <v>130</v>
      </c>
      <c r="AF105" s="123">
        <v>60</v>
      </c>
      <c r="AG105" s="123" t="s">
        <v>48</v>
      </c>
      <c r="AH105" s="123">
        <v>102</v>
      </c>
      <c r="AI105" s="123">
        <v>3</v>
      </c>
      <c r="AJ105" s="123" t="s">
        <v>43</v>
      </c>
      <c r="AK105" s="123">
        <v>297</v>
      </c>
      <c r="AL105" s="123"/>
      <c r="AM105" s="123">
        <v>282</v>
      </c>
      <c r="AN105" s="123">
        <v>17.5</v>
      </c>
      <c r="AO105" s="123">
        <v>0.134</v>
      </c>
      <c r="AP105" s="111">
        <v>360</v>
      </c>
      <c r="AQ105" s="111">
        <v>2686.5671641791</v>
      </c>
      <c r="AR105" s="123"/>
      <c r="AS105" s="111">
        <v>2686.5671641791</v>
      </c>
      <c r="AT105" s="115"/>
      <c r="AU105" s="111">
        <f>AVERAGE(AS89,AS94,AS99,AS102,AS105)</f>
        <v>2452.025586353942</v>
      </c>
      <c r="AV105" s="111"/>
      <c r="AW105" s="111">
        <f>AW104</f>
        <v>3313.14160698983</v>
      </c>
      <c r="AX105" s="123"/>
      <c r="AY105" s="123" t="s">
        <v>15</v>
      </c>
      <c r="AZ105" s="123">
        <v>36</v>
      </c>
      <c r="BA105" s="123">
        <v>40</v>
      </c>
      <c r="BB105" s="123">
        <v>0</v>
      </c>
      <c r="BC105" s="123">
        <v>12</v>
      </c>
      <c r="BD105" s="123">
        <v>0</v>
      </c>
      <c r="BE105" s="123">
        <v>68</v>
      </c>
      <c r="BF105" s="123">
        <v>22</v>
      </c>
      <c r="BG105" s="123">
        <v>69</v>
      </c>
      <c r="BH105" s="123">
        <v>141</v>
      </c>
      <c r="BI105" s="123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19"/>
      <c r="BU105" s="119"/>
      <c r="BV105" s="119"/>
      <c r="BW105" s="119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9"/>
      <c r="CW105" s="119"/>
      <c r="CX105" s="119"/>
      <c r="CY105" s="119"/>
      <c r="CZ105" s="119"/>
      <c r="DA105" s="119"/>
      <c r="DB105" s="119"/>
      <c r="DC105" s="119"/>
      <c r="DD105" s="119"/>
      <c r="DE105" s="119"/>
      <c r="DF105" s="119"/>
      <c r="DG105" s="119"/>
      <c r="DH105" s="119"/>
      <c r="DI105" s="119"/>
      <c r="DJ105" s="119"/>
      <c r="DK105" s="119"/>
      <c r="DL105" s="119"/>
      <c r="DM105" s="119"/>
      <c r="DN105" s="119"/>
      <c r="DO105" s="119"/>
      <c r="DP105" s="119"/>
      <c r="DQ105" s="119"/>
      <c r="DR105" s="119"/>
      <c r="DS105" s="119"/>
      <c r="DT105" s="119"/>
      <c r="DU105" s="119"/>
      <c r="DV105" s="119"/>
      <c r="DW105" s="119"/>
      <c r="DX105" s="119"/>
      <c r="DY105" s="119"/>
      <c r="DZ105" s="119"/>
      <c r="EA105" s="119"/>
      <c r="EB105" s="119"/>
      <c r="EC105" s="119"/>
      <c r="ED105" s="119"/>
      <c r="EE105" s="119"/>
      <c r="EF105" s="119"/>
      <c r="EG105" s="119"/>
      <c r="EH105" s="119"/>
      <c r="EI105" s="119"/>
      <c r="EJ105" s="119"/>
      <c r="EK105" s="119"/>
      <c r="EL105" s="119"/>
      <c r="EM105" s="119"/>
      <c r="EN105" s="119"/>
      <c r="EO105" s="119"/>
      <c r="EP105" s="119"/>
      <c r="EQ105" s="119"/>
      <c r="ER105" s="119"/>
      <c r="ES105" s="119"/>
      <c r="ET105" s="119"/>
      <c r="EU105" s="119"/>
      <c r="EV105" s="119"/>
      <c r="EW105" s="119"/>
      <c r="EX105" s="119"/>
      <c r="EY105" s="119"/>
      <c r="EZ105" s="119"/>
      <c r="FA105" s="119"/>
      <c r="FB105" s="119"/>
      <c r="FC105" s="119"/>
      <c r="FD105" s="119"/>
      <c r="FE105" s="119"/>
      <c r="FF105" s="119"/>
      <c r="FG105" s="119"/>
      <c r="FH105" s="119"/>
      <c r="FI105" s="119"/>
      <c r="FJ105" s="119"/>
      <c r="FK105" s="119"/>
      <c r="FL105" s="119"/>
      <c r="FM105" s="119"/>
      <c r="FN105" s="119"/>
      <c r="FO105" s="119"/>
      <c r="FP105" s="119"/>
      <c r="FQ105" s="119"/>
      <c r="FR105" s="119"/>
      <c r="FS105" s="119"/>
      <c r="FT105" s="119"/>
      <c r="FU105" s="119"/>
      <c r="FV105" s="119"/>
      <c r="FW105" s="119"/>
      <c r="FX105" s="119"/>
      <c r="FY105" s="119"/>
      <c r="FZ105" s="119"/>
      <c r="GA105" s="119"/>
      <c r="GB105" s="119"/>
      <c r="GC105" s="119"/>
      <c r="GD105" s="119"/>
      <c r="GE105" s="119"/>
      <c r="GF105" s="119"/>
      <c r="GG105" s="119"/>
      <c r="GH105" s="119"/>
      <c r="GI105" s="119"/>
      <c r="GJ105" s="119"/>
      <c r="GK105" s="119"/>
      <c r="GL105" s="119"/>
      <c r="GM105" s="119"/>
      <c r="GN105" s="119"/>
      <c r="GO105" s="119"/>
      <c r="GP105" s="119"/>
      <c r="GQ105" s="119"/>
      <c r="GR105" s="119"/>
      <c r="GS105" s="119"/>
      <c r="GT105" s="119"/>
      <c r="GU105" s="119"/>
      <c r="GV105" s="119"/>
      <c r="GW105" s="119"/>
      <c r="GX105" s="119"/>
      <c r="GY105" s="119"/>
      <c r="GZ105" s="119"/>
      <c r="HA105" s="119"/>
      <c r="HB105" s="119"/>
      <c r="HC105" s="119"/>
      <c r="HD105" s="119"/>
      <c r="HE105" s="119"/>
      <c r="HF105" s="119"/>
      <c r="HG105" s="119"/>
      <c r="HH105" s="119"/>
      <c r="HI105" s="119"/>
      <c r="HJ105" s="119"/>
      <c r="HK105" s="119"/>
      <c r="HL105" s="119"/>
      <c r="HM105" s="119"/>
      <c r="HN105" s="119"/>
      <c r="HO105" s="119"/>
      <c r="HP105" s="119"/>
      <c r="HQ105" s="119"/>
      <c r="HR105" s="119"/>
      <c r="HS105" s="119"/>
      <c r="HT105" s="119"/>
      <c r="HU105" s="119"/>
      <c r="HV105" s="119"/>
      <c r="HW105" s="119"/>
      <c r="HX105" s="119"/>
      <c r="HY105" s="119"/>
      <c r="HZ105" s="119"/>
      <c r="IA105" s="119"/>
      <c r="IB105" s="119"/>
      <c r="IC105" s="119"/>
      <c r="ID105" s="119"/>
      <c r="IE105" s="119"/>
      <c r="IF105" s="119"/>
      <c r="IG105" s="119"/>
      <c r="IH105" s="119"/>
      <c r="II105" s="119"/>
      <c r="IJ105" s="119"/>
      <c r="IK105" s="119"/>
      <c r="IL105" s="119"/>
      <c r="IM105" s="119"/>
      <c r="IN105" s="119"/>
      <c r="IO105" s="119"/>
      <c r="IP105" s="119"/>
      <c r="IQ105" s="119"/>
      <c r="IR105" s="119"/>
      <c r="IS105" s="119"/>
      <c r="IT105" s="119"/>
      <c r="IU105" s="119"/>
      <c r="IV105" s="119"/>
    </row>
    <row r="106" spans="1:61" ht="15">
      <c r="A106" s="105">
        <v>6</v>
      </c>
      <c r="B106" s="81" t="s">
        <v>132</v>
      </c>
      <c r="C106" s="81" t="s">
        <v>155</v>
      </c>
      <c r="D106" s="81" t="s">
        <v>156</v>
      </c>
      <c r="E106" s="81" t="s">
        <v>157</v>
      </c>
      <c r="F106" s="81" t="s">
        <v>186</v>
      </c>
      <c r="G106" s="81" t="s">
        <v>105</v>
      </c>
      <c r="H106" s="61">
        <v>39996</v>
      </c>
      <c r="I106" s="81" t="s">
        <v>159</v>
      </c>
      <c r="J106" s="81" t="s">
        <v>127</v>
      </c>
      <c r="K106" s="81"/>
      <c r="L106" s="81"/>
      <c r="M106" s="81">
        <v>284</v>
      </c>
      <c r="N106" s="81"/>
      <c r="O106" s="81"/>
      <c r="P106" s="81"/>
      <c r="Q106" s="81"/>
      <c r="R106" s="81"/>
      <c r="S106" s="81"/>
      <c r="T106" s="118">
        <v>2.36188</v>
      </c>
      <c r="U106" s="81">
        <v>60.5</v>
      </c>
      <c r="V106" s="81">
        <v>24.5</v>
      </c>
      <c r="W106" s="81">
        <v>15</v>
      </c>
      <c r="X106" s="81">
        <v>6.3</v>
      </c>
      <c r="Y106" s="81">
        <v>10.6</v>
      </c>
      <c r="Z106" s="81">
        <v>0.5</v>
      </c>
      <c r="AA106" s="102">
        <v>110.441575436965</v>
      </c>
      <c r="AB106" s="102">
        <v>58.1255963296614</v>
      </c>
      <c r="AC106" s="81">
        <v>41</v>
      </c>
      <c r="AD106" s="81"/>
      <c r="AE106" s="81" t="s">
        <v>41</v>
      </c>
      <c r="AF106" s="81">
        <v>55</v>
      </c>
      <c r="AG106" s="81" t="s">
        <v>48</v>
      </c>
      <c r="AH106" s="81">
        <v>102</v>
      </c>
      <c r="AI106" s="81">
        <v>3</v>
      </c>
      <c r="AJ106" s="81" t="s">
        <v>43</v>
      </c>
      <c r="AK106" s="81">
        <v>297</v>
      </c>
      <c r="AL106" s="81"/>
      <c r="AM106" s="81">
        <v>282</v>
      </c>
      <c r="AN106" s="81">
        <v>17.5</v>
      </c>
      <c r="AO106" s="81">
        <v>0.063</v>
      </c>
      <c r="AP106" s="102">
        <v>136.34328358209</v>
      </c>
      <c r="AQ106" s="102">
        <v>2164.17910447761</v>
      </c>
      <c r="AR106" s="81"/>
      <c r="AS106" s="102">
        <v>2164.17910447761</v>
      </c>
      <c r="AT106" s="118">
        <f>AS106/AS107</f>
        <v>0.9738805970149256</v>
      </c>
      <c r="AU106" s="102"/>
      <c r="AV106" s="102">
        <f>AT106*$AU$119</f>
        <v>1906.5387348969434</v>
      </c>
      <c r="AW106" s="102">
        <f>AVERAGE(AV106:AV118)</f>
        <v>2306.161314467993</v>
      </c>
      <c r="AX106" s="81"/>
      <c r="AY106" s="81" t="s">
        <v>15</v>
      </c>
      <c r="AZ106" s="81">
        <v>36</v>
      </c>
      <c r="BA106" s="81">
        <v>40</v>
      </c>
      <c r="BB106" s="81">
        <v>0</v>
      </c>
      <c r="BC106" s="81">
        <v>12</v>
      </c>
      <c r="BD106" s="81">
        <v>0</v>
      </c>
      <c r="BE106" s="81">
        <v>68</v>
      </c>
      <c r="BF106" s="81">
        <v>22</v>
      </c>
      <c r="BG106" s="81">
        <v>69</v>
      </c>
      <c r="BH106" s="81">
        <v>141</v>
      </c>
      <c r="BI106" s="81"/>
    </row>
    <row r="107" spans="1:61" ht="15">
      <c r="A107" s="105">
        <v>6</v>
      </c>
      <c r="B107" s="81" t="s">
        <v>132</v>
      </c>
      <c r="C107" s="81" t="s">
        <v>155</v>
      </c>
      <c r="D107" s="81" t="s">
        <v>156</v>
      </c>
      <c r="E107" s="81" t="s">
        <v>157</v>
      </c>
      <c r="F107" s="81" t="s">
        <v>124</v>
      </c>
      <c r="G107" s="81" t="s">
        <v>124</v>
      </c>
      <c r="H107" s="61">
        <v>39996</v>
      </c>
      <c r="I107" s="81" t="s">
        <v>159</v>
      </c>
      <c r="J107" s="81" t="s">
        <v>127</v>
      </c>
      <c r="K107" s="81"/>
      <c r="L107" s="81"/>
      <c r="M107" s="81">
        <v>284</v>
      </c>
      <c r="N107" s="81"/>
      <c r="O107" s="81"/>
      <c r="P107" s="81"/>
      <c r="Q107" s="81"/>
      <c r="R107" s="81"/>
      <c r="S107" s="81"/>
      <c r="T107" s="118">
        <v>2.36188</v>
      </c>
      <c r="U107" s="81">
        <v>60.5</v>
      </c>
      <c r="V107" s="81">
        <v>24.5</v>
      </c>
      <c r="W107" s="81">
        <v>15</v>
      </c>
      <c r="X107" s="81">
        <v>6.3</v>
      </c>
      <c r="Y107" s="81">
        <v>10.6</v>
      </c>
      <c r="Z107" s="81">
        <v>0.5</v>
      </c>
      <c r="AA107" s="102">
        <v>110.441575436965</v>
      </c>
      <c r="AB107" s="102">
        <v>58.1255963296614</v>
      </c>
      <c r="AC107" s="81">
        <v>41</v>
      </c>
      <c r="AD107" s="81"/>
      <c r="AE107" s="81" t="s">
        <v>41</v>
      </c>
      <c r="AF107" s="81">
        <v>55</v>
      </c>
      <c r="AG107" s="81" t="s">
        <v>48</v>
      </c>
      <c r="AH107" s="81">
        <v>102</v>
      </c>
      <c r="AI107" s="81">
        <v>3</v>
      </c>
      <c r="AJ107" s="81" t="s">
        <v>43</v>
      </c>
      <c r="AK107" s="81">
        <v>297</v>
      </c>
      <c r="AL107" s="81"/>
      <c r="AM107" s="81">
        <v>282</v>
      </c>
      <c r="AN107" s="81">
        <v>17.5</v>
      </c>
      <c r="AO107" s="81">
        <v>0.063</v>
      </c>
      <c r="AP107" s="102">
        <v>140</v>
      </c>
      <c r="AQ107" s="102">
        <v>2222.22222222222</v>
      </c>
      <c r="AR107" s="81"/>
      <c r="AS107" s="102">
        <v>2222.22222222222</v>
      </c>
      <c r="AT107" s="118"/>
      <c r="AU107" s="102"/>
      <c r="AV107" s="102"/>
      <c r="AW107" s="102">
        <f>AW106</f>
        <v>2306.161314467993</v>
      </c>
      <c r="AX107" s="81"/>
      <c r="AY107" s="81" t="s">
        <v>15</v>
      </c>
      <c r="AZ107" s="81">
        <v>36</v>
      </c>
      <c r="BA107" s="81">
        <v>40</v>
      </c>
      <c r="BB107" s="81">
        <v>0</v>
      </c>
      <c r="BC107" s="81">
        <v>12</v>
      </c>
      <c r="BD107" s="81">
        <v>0</v>
      </c>
      <c r="BE107" s="81">
        <v>68</v>
      </c>
      <c r="BF107" s="81">
        <v>22</v>
      </c>
      <c r="BG107" s="81">
        <v>69</v>
      </c>
      <c r="BH107" s="81">
        <v>141</v>
      </c>
      <c r="BI107" s="81"/>
    </row>
    <row r="108" spans="1:61" ht="15">
      <c r="A108" s="105">
        <v>6</v>
      </c>
      <c r="B108" s="81" t="s">
        <v>132</v>
      </c>
      <c r="C108" s="81" t="s">
        <v>155</v>
      </c>
      <c r="D108" s="81" t="s">
        <v>156</v>
      </c>
      <c r="E108" s="81" t="s">
        <v>157</v>
      </c>
      <c r="F108" s="81">
        <v>4027</v>
      </c>
      <c r="G108" s="81">
        <v>4027</v>
      </c>
      <c r="H108" s="61">
        <v>39996</v>
      </c>
      <c r="I108" s="81" t="s">
        <v>159</v>
      </c>
      <c r="J108" s="81" t="s">
        <v>127</v>
      </c>
      <c r="K108" s="81"/>
      <c r="L108" s="81"/>
      <c r="M108" s="81">
        <v>284</v>
      </c>
      <c r="N108" s="81"/>
      <c r="O108" s="81"/>
      <c r="P108" s="81"/>
      <c r="Q108" s="81"/>
      <c r="R108" s="81"/>
      <c r="S108" s="81"/>
      <c r="T108" s="118">
        <v>2.36188</v>
      </c>
      <c r="U108" s="81">
        <v>60.5</v>
      </c>
      <c r="V108" s="81">
        <v>24.5</v>
      </c>
      <c r="W108" s="81">
        <v>15</v>
      </c>
      <c r="X108" s="81">
        <v>6.3</v>
      </c>
      <c r="Y108" s="81">
        <v>10.6</v>
      </c>
      <c r="Z108" s="81">
        <v>0.5</v>
      </c>
      <c r="AA108" s="102">
        <v>110.441575436965</v>
      </c>
      <c r="AB108" s="102">
        <v>58.1255963296614</v>
      </c>
      <c r="AC108" s="81">
        <v>41</v>
      </c>
      <c r="AD108" s="81"/>
      <c r="AE108" s="81" t="s">
        <v>41</v>
      </c>
      <c r="AF108" s="81">
        <v>55</v>
      </c>
      <c r="AG108" s="81" t="s">
        <v>48</v>
      </c>
      <c r="AH108" s="81">
        <v>102</v>
      </c>
      <c r="AI108" s="81">
        <v>3</v>
      </c>
      <c r="AJ108" s="81" t="s">
        <v>43</v>
      </c>
      <c r="AK108" s="81">
        <v>297</v>
      </c>
      <c r="AL108" s="81"/>
      <c r="AM108" s="81">
        <v>282</v>
      </c>
      <c r="AN108" s="81">
        <v>17.5</v>
      </c>
      <c r="AO108" s="81">
        <v>0.063</v>
      </c>
      <c r="AP108" s="102">
        <v>190</v>
      </c>
      <c r="AQ108" s="102">
        <v>3015.87301587302</v>
      </c>
      <c r="AR108" s="81"/>
      <c r="AS108" s="102">
        <v>3015.87301587302</v>
      </c>
      <c r="AT108" s="118"/>
      <c r="AU108" s="102"/>
      <c r="AV108" s="102"/>
      <c r="AW108" s="102">
        <f>AW107</f>
        <v>2306.161314467993</v>
      </c>
      <c r="AX108" s="81"/>
      <c r="AY108" s="81" t="s">
        <v>15</v>
      </c>
      <c r="AZ108" s="81">
        <v>36</v>
      </c>
      <c r="BA108" s="81">
        <v>40</v>
      </c>
      <c r="BB108" s="81">
        <v>0</v>
      </c>
      <c r="BC108" s="81">
        <v>12</v>
      </c>
      <c r="BD108" s="81">
        <v>0</v>
      </c>
      <c r="BE108" s="81">
        <v>68</v>
      </c>
      <c r="BF108" s="81">
        <v>22</v>
      </c>
      <c r="BG108" s="81">
        <v>69</v>
      </c>
      <c r="BH108" s="81">
        <v>141</v>
      </c>
      <c r="BI108" s="81"/>
    </row>
    <row r="109" spans="1:61" ht="15">
      <c r="A109" s="105">
        <v>6</v>
      </c>
      <c r="B109" s="81" t="s">
        <v>132</v>
      </c>
      <c r="C109" s="81" t="s">
        <v>155</v>
      </c>
      <c r="D109" s="81" t="s">
        <v>156</v>
      </c>
      <c r="E109" s="81" t="s">
        <v>157</v>
      </c>
      <c r="F109" s="81" t="s">
        <v>257</v>
      </c>
      <c r="G109" s="81" t="s">
        <v>226</v>
      </c>
      <c r="H109" s="61">
        <v>39996</v>
      </c>
      <c r="I109" s="81" t="s">
        <v>159</v>
      </c>
      <c r="J109" s="81" t="s">
        <v>127</v>
      </c>
      <c r="K109" s="81"/>
      <c r="L109" s="81"/>
      <c r="M109" s="81">
        <v>284</v>
      </c>
      <c r="N109" s="81"/>
      <c r="O109" s="81"/>
      <c r="P109" s="81"/>
      <c r="Q109" s="81"/>
      <c r="R109" s="81"/>
      <c r="S109" s="81"/>
      <c r="T109" s="118">
        <v>2.36188</v>
      </c>
      <c r="U109" s="81">
        <v>60.5</v>
      </c>
      <c r="V109" s="81">
        <v>24.5</v>
      </c>
      <c r="W109" s="81">
        <v>15</v>
      </c>
      <c r="X109" s="81">
        <v>6.3</v>
      </c>
      <c r="Y109" s="81">
        <v>10.6</v>
      </c>
      <c r="Z109" s="81">
        <v>0.5</v>
      </c>
      <c r="AA109" s="102">
        <v>110.441575436965</v>
      </c>
      <c r="AB109" s="102">
        <v>58.1255963296614</v>
      </c>
      <c r="AC109" s="81">
        <v>41</v>
      </c>
      <c r="AD109" s="81"/>
      <c r="AE109" s="81" t="s">
        <v>41</v>
      </c>
      <c r="AF109" s="81">
        <v>55</v>
      </c>
      <c r="AG109" s="81" t="s">
        <v>48</v>
      </c>
      <c r="AH109" s="81">
        <v>102</v>
      </c>
      <c r="AI109" s="81">
        <v>3</v>
      </c>
      <c r="AJ109" s="81" t="s">
        <v>43</v>
      </c>
      <c r="AK109" s="81">
        <v>297</v>
      </c>
      <c r="AL109" s="81"/>
      <c r="AM109" s="81">
        <v>282</v>
      </c>
      <c r="AN109" s="81">
        <v>17.5</v>
      </c>
      <c r="AO109" s="81">
        <v>0.063</v>
      </c>
      <c r="AP109" s="102">
        <v>220</v>
      </c>
      <c r="AQ109" s="102">
        <v>3492.06349206349</v>
      </c>
      <c r="AR109" s="81"/>
      <c r="AS109" s="102">
        <v>3492.06349206349</v>
      </c>
      <c r="AT109" s="118">
        <f>AS109/AS107</f>
        <v>1.571428571428572</v>
      </c>
      <c r="AU109" s="102"/>
      <c r="AV109" s="102">
        <f>AT109*$AU$119</f>
        <v>3076.341647770219</v>
      </c>
      <c r="AW109" s="102">
        <f>AW108</f>
        <v>2306.161314467993</v>
      </c>
      <c r="AX109" s="81"/>
      <c r="AY109" s="81" t="s">
        <v>15</v>
      </c>
      <c r="AZ109" s="81">
        <v>36</v>
      </c>
      <c r="BA109" s="81">
        <v>40</v>
      </c>
      <c r="BB109" s="81">
        <v>0</v>
      </c>
      <c r="BC109" s="81">
        <v>12</v>
      </c>
      <c r="BD109" s="81">
        <v>0</v>
      </c>
      <c r="BE109" s="81">
        <v>68</v>
      </c>
      <c r="BF109" s="81">
        <v>22</v>
      </c>
      <c r="BG109" s="81">
        <v>69</v>
      </c>
      <c r="BH109" s="81">
        <v>141</v>
      </c>
      <c r="BI109" s="81"/>
    </row>
    <row r="110" spans="1:61" ht="15">
      <c r="A110" s="105">
        <v>6</v>
      </c>
      <c r="B110" s="81" t="s">
        <v>132</v>
      </c>
      <c r="C110" s="81" t="s">
        <v>155</v>
      </c>
      <c r="D110" s="81" t="s">
        <v>156</v>
      </c>
      <c r="E110" s="81" t="s">
        <v>157</v>
      </c>
      <c r="F110" s="81" t="s">
        <v>258</v>
      </c>
      <c r="G110" s="81" t="s">
        <v>259</v>
      </c>
      <c r="H110" s="61">
        <v>39996</v>
      </c>
      <c r="I110" s="81" t="s">
        <v>159</v>
      </c>
      <c r="J110" s="81" t="s">
        <v>127</v>
      </c>
      <c r="K110" s="81"/>
      <c r="L110" s="81"/>
      <c r="M110" s="81">
        <v>284</v>
      </c>
      <c r="N110" s="81"/>
      <c r="O110" s="81"/>
      <c r="P110" s="81"/>
      <c r="Q110" s="81"/>
      <c r="R110" s="81"/>
      <c r="S110" s="81"/>
      <c r="T110" s="118">
        <v>2.36188</v>
      </c>
      <c r="U110" s="81">
        <v>60.5</v>
      </c>
      <c r="V110" s="81">
        <v>24.5</v>
      </c>
      <c r="W110" s="81">
        <v>15</v>
      </c>
      <c r="X110" s="81">
        <v>6.3</v>
      </c>
      <c r="Y110" s="81">
        <v>10.6</v>
      </c>
      <c r="Z110" s="81">
        <v>0.5</v>
      </c>
      <c r="AA110" s="102">
        <v>110.441575436965</v>
      </c>
      <c r="AB110" s="102">
        <v>58.1255963296614</v>
      </c>
      <c r="AC110" s="81">
        <v>41</v>
      </c>
      <c r="AD110" s="81"/>
      <c r="AE110" s="81" t="s">
        <v>41</v>
      </c>
      <c r="AF110" s="81">
        <v>55</v>
      </c>
      <c r="AG110" s="81" t="s">
        <v>48</v>
      </c>
      <c r="AH110" s="81">
        <v>102</v>
      </c>
      <c r="AI110" s="81">
        <v>3</v>
      </c>
      <c r="AJ110" s="81" t="s">
        <v>43</v>
      </c>
      <c r="AK110" s="81">
        <v>297</v>
      </c>
      <c r="AL110" s="81"/>
      <c r="AM110" s="81">
        <v>282</v>
      </c>
      <c r="AN110" s="81">
        <v>17.5</v>
      </c>
      <c r="AO110" s="81">
        <v>0.063</v>
      </c>
      <c r="AP110" s="102">
        <v>140</v>
      </c>
      <c r="AQ110" s="102">
        <v>2222.22222222222</v>
      </c>
      <c r="AR110" s="81"/>
      <c r="AS110" s="102">
        <v>2222.22222222222</v>
      </c>
      <c r="AT110" s="118">
        <f>AS110/AS113</f>
        <v>1.1666666666666683</v>
      </c>
      <c r="AU110" s="102"/>
      <c r="AV110" s="102">
        <f>AT110*$AU$119</f>
        <v>2283.950617283953</v>
      </c>
      <c r="AW110" s="102">
        <f>AW109</f>
        <v>2306.161314467993</v>
      </c>
      <c r="AX110" s="81"/>
      <c r="AY110" s="81" t="s">
        <v>15</v>
      </c>
      <c r="AZ110" s="81">
        <v>36</v>
      </c>
      <c r="BA110" s="81">
        <v>40</v>
      </c>
      <c r="BB110" s="81">
        <v>0</v>
      </c>
      <c r="BC110" s="81">
        <v>12</v>
      </c>
      <c r="BD110" s="81">
        <v>0</v>
      </c>
      <c r="BE110" s="81">
        <v>68</v>
      </c>
      <c r="BF110" s="81">
        <v>22</v>
      </c>
      <c r="BG110" s="81">
        <v>69</v>
      </c>
      <c r="BH110" s="81">
        <v>141</v>
      </c>
      <c r="BI110" s="81"/>
    </row>
    <row r="111" spans="1:61" ht="15">
      <c r="A111" s="105">
        <v>6</v>
      </c>
      <c r="B111" s="81" t="s">
        <v>132</v>
      </c>
      <c r="C111" s="81" t="s">
        <v>155</v>
      </c>
      <c r="D111" s="81" t="s">
        <v>156</v>
      </c>
      <c r="E111" s="81" t="s">
        <v>157</v>
      </c>
      <c r="F111" s="81" t="s">
        <v>187</v>
      </c>
      <c r="G111" s="81" t="s">
        <v>187</v>
      </c>
      <c r="H111" s="61">
        <v>39996</v>
      </c>
      <c r="I111" s="81" t="s">
        <v>159</v>
      </c>
      <c r="J111" s="81" t="s">
        <v>127</v>
      </c>
      <c r="K111" s="81"/>
      <c r="L111" s="81"/>
      <c r="M111" s="81">
        <v>284</v>
      </c>
      <c r="N111" s="81"/>
      <c r="O111" s="81"/>
      <c r="P111" s="81"/>
      <c r="Q111" s="81"/>
      <c r="R111" s="81"/>
      <c r="S111" s="81"/>
      <c r="T111" s="118">
        <v>2.36188</v>
      </c>
      <c r="U111" s="81">
        <v>60.5</v>
      </c>
      <c r="V111" s="81">
        <v>24.5</v>
      </c>
      <c r="W111" s="81">
        <v>15</v>
      </c>
      <c r="X111" s="81">
        <v>6.3</v>
      </c>
      <c r="Y111" s="81">
        <v>10.6</v>
      </c>
      <c r="Z111" s="81">
        <v>0.5</v>
      </c>
      <c r="AA111" s="102">
        <v>110.441575436965</v>
      </c>
      <c r="AB111" s="102">
        <v>58.1255963296614</v>
      </c>
      <c r="AC111" s="81">
        <v>41</v>
      </c>
      <c r="AD111" s="81"/>
      <c r="AE111" s="81" t="s">
        <v>41</v>
      </c>
      <c r="AF111" s="81">
        <v>55</v>
      </c>
      <c r="AG111" s="81" t="s">
        <v>48</v>
      </c>
      <c r="AH111" s="81">
        <v>102</v>
      </c>
      <c r="AI111" s="81">
        <v>3</v>
      </c>
      <c r="AJ111" s="81" t="s">
        <v>43</v>
      </c>
      <c r="AK111" s="81">
        <v>297</v>
      </c>
      <c r="AL111" s="81"/>
      <c r="AM111" s="81">
        <v>282</v>
      </c>
      <c r="AN111" s="81">
        <v>17.5</v>
      </c>
      <c r="AO111" s="81">
        <v>0.063</v>
      </c>
      <c r="AP111" s="102">
        <v>180</v>
      </c>
      <c r="AQ111" s="102">
        <v>2857.14285714286</v>
      </c>
      <c r="AR111" s="81"/>
      <c r="AS111" s="102">
        <v>2857.14285714286</v>
      </c>
      <c r="AT111" s="118"/>
      <c r="AU111" s="102"/>
      <c r="AV111" s="102"/>
      <c r="AW111" s="102">
        <f>AW110</f>
        <v>2306.161314467993</v>
      </c>
      <c r="AX111" s="81"/>
      <c r="AY111" s="81" t="s">
        <v>15</v>
      </c>
      <c r="AZ111" s="81">
        <v>36</v>
      </c>
      <c r="BA111" s="81">
        <v>40</v>
      </c>
      <c r="BB111" s="81">
        <v>0</v>
      </c>
      <c r="BC111" s="81">
        <v>12</v>
      </c>
      <c r="BD111" s="81">
        <v>0</v>
      </c>
      <c r="BE111" s="81">
        <v>68</v>
      </c>
      <c r="BF111" s="81">
        <v>22</v>
      </c>
      <c r="BG111" s="81">
        <v>69</v>
      </c>
      <c r="BH111" s="81">
        <v>141</v>
      </c>
      <c r="BI111" s="81"/>
    </row>
    <row r="112" spans="1:61" ht="15">
      <c r="A112" s="105">
        <v>6</v>
      </c>
      <c r="B112" s="81" t="s">
        <v>132</v>
      </c>
      <c r="C112" s="81" t="s">
        <v>155</v>
      </c>
      <c r="D112" s="81" t="s">
        <v>156</v>
      </c>
      <c r="E112" s="81" t="s">
        <v>157</v>
      </c>
      <c r="F112" s="81" t="s">
        <v>199</v>
      </c>
      <c r="G112" s="81" t="s">
        <v>198</v>
      </c>
      <c r="H112" s="61">
        <v>39996</v>
      </c>
      <c r="I112" s="81" t="s">
        <v>159</v>
      </c>
      <c r="J112" s="81" t="s">
        <v>127</v>
      </c>
      <c r="K112" s="81"/>
      <c r="L112" s="81"/>
      <c r="M112" s="81">
        <v>284</v>
      </c>
      <c r="N112" s="81"/>
      <c r="O112" s="81"/>
      <c r="P112" s="81"/>
      <c r="Q112" s="81"/>
      <c r="R112" s="81"/>
      <c r="S112" s="81"/>
      <c r="T112" s="118">
        <v>2.36188</v>
      </c>
      <c r="U112" s="81">
        <v>60.5</v>
      </c>
      <c r="V112" s="81">
        <v>24.5</v>
      </c>
      <c r="W112" s="81">
        <v>15</v>
      </c>
      <c r="X112" s="81">
        <v>6.3</v>
      </c>
      <c r="Y112" s="81">
        <v>10.6</v>
      </c>
      <c r="Z112" s="81">
        <v>0.5</v>
      </c>
      <c r="AA112" s="102">
        <v>110.441575436965</v>
      </c>
      <c r="AB112" s="102">
        <v>58.1255963296614</v>
      </c>
      <c r="AC112" s="81">
        <v>41</v>
      </c>
      <c r="AD112" s="81"/>
      <c r="AE112" s="81" t="s">
        <v>41</v>
      </c>
      <c r="AF112" s="81">
        <v>55</v>
      </c>
      <c r="AG112" s="81" t="s">
        <v>48</v>
      </c>
      <c r="AH112" s="81">
        <v>102</v>
      </c>
      <c r="AI112" s="81">
        <v>3</v>
      </c>
      <c r="AJ112" s="81" t="s">
        <v>43</v>
      </c>
      <c r="AK112" s="81">
        <v>297</v>
      </c>
      <c r="AL112" s="81"/>
      <c r="AM112" s="81">
        <v>282</v>
      </c>
      <c r="AN112" s="81">
        <v>17.5</v>
      </c>
      <c r="AO112" s="81">
        <v>0.063</v>
      </c>
      <c r="AP112" s="102">
        <v>130</v>
      </c>
      <c r="AQ112" s="102">
        <v>2063.49206349206</v>
      </c>
      <c r="AR112" s="81"/>
      <c r="AS112" s="102">
        <v>2063.49206349206</v>
      </c>
      <c r="AT112" s="118">
        <f>AS112/AS113</f>
        <v>1.0833333333333341</v>
      </c>
      <c r="AU112" s="102"/>
      <c r="AV112" s="102">
        <f>AT112*$AU$119</f>
        <v>2120.811287477955</v>
      </c>
      <c r="AW112" s="102">
        <f>AW111</f>
        <v>2306.161314467993</v>
      </c>
      <c r="AX112" s="81"/>
      <c r="AY112" s="81" t="s">
        <v>15</v>
      </c>
      <c r="AZ112" s="81">
        <v>36</v>
      </c>
      <c r="BA112" s="81">
        <v>40</v>
      </c>
      <c r="BB112" s="81">
        <v>0</v>
      </c>
      <c r="BC112" s="81">
        <v>12</v>
      </c>
      <c r="BD112" s="81">
        <v>0</v>
      </c>
      <c r="BE112" s="81">
        <v>68</v>
      </c>
      <c r="BF112" s="81">
        <v>22</v>
      </c>
      <c r="BG112" s="81">
        <v>69</v>
      </c>
      <c r="BH112" s="81">
        <v>141</v>
      </c>
      <c r="BI112" s="81"/>
    </row>
    <row r="113" spans="1:61" ht="15">
      <c r="A113" s="105">
        <v>6</v>
      </c>
      <c r="B113" s="81" t="s">
        <v>132</v>
      </c>
      <c r="C113" s="81" t="s">
        <v>155</v>
      </c>
      <c r="D113" s="81" t="s">
        <v>156</v>
      </c>
      <c r="E113" s="81" t="s">
        <v>157</v>
      </c>
      <c r="F113" s="81" t="s">
        <v>124</v>
      </c>
      <c r="G113" s="81" t="s">
        <v>124</v>
      </c>
      <c r="H113" s="61">
        <v>39996</v>
      </c>
      <c r="I113" s="81" t="s">
        <v>159</v>
      </c>
      <c r="J113" s="81" t="s">
        <v>127</v>
      </c>
      <c r="K113" s="81"/>
      <c r="L113" s="81"/>
      <c r="M113" s="81">
        <v>284</v>
      </c>
      <c r="N113" s="81"/>
      <c r="O113" s="81"/>
      <c r="P113" s="81"/>
      <c r="Q113" s="81"/>
      <c r="R113" s="81"/>
      <c r="S113" s="81"/>
      <c r="T113" s="118">
        <v>2.36188</v>
      </c>
      <c r="U113" s="81">
        <v>60.5</v>
      </c>
      <c r="V113" s="81">
        <v>24.5</v>
      </c>
      <c r="W113" s="81">
        <v>15</v>
      </c>
      <c r="X113" s="81">
        <v>6.3</v>
      </c>
      <c r="Y113" s="81">
        <v>10.6</v>
      </c>
      <c r="Z113" s="81">
        <v>0.5</v>
      </c>
      <c r="AA113" s="102">
        <v>110.441575436965</v>
      </c>
      <c r="AB113" s="102">
        <v>58.1255963296614</v>
      </c>
      <c r="AC113" s="81">
        <v>41</v>
      </c>
      <c r="AD113" s="81"/>
      <c r="AE113" s="81" t="s">
        <v>41</v>
      </c>
      <c r="AF113" s="81">
        <v>55</v>
      </c>
      <c r="AG113" s="81" t="s">
        <v>48</v>
      </c>
      <c r="AH113" s="81">
        <v>102</v>
      </c>
      <c r="AI113" s="81">
        <v>3</v>
      </c>
      <c r="AJ113" s="81" t="s">
        <v>43</v>
      </c>
      <c r="AK113" s="81">
        <v>297</v>
      </c>
      <c r="AL113" s="81"/>
      <c r="AM113" s="81">
        <v>282</v>
      </c>
      <c r="AN113" s="81">
        <v>17.5</v>
      </c>
      <c r="AO113" s="81">
        <v>0.063</v>
      </c>
      <c r="AP113" s="102">
        <v>120</v>
      </c>
      <c r="AQ113" s="102">
        <v>1904.7619047619</v>
      </c>
      <c r="AR113" s="81"/>
      <c r="AS113" s="102">
        <v>1904.7619047619</v>
      </c>
      <c r="AT113" s="118"/>
      <c r="AU113" s="102"/>
      <c r="AV113" s="102"/>
      <c r="AW113" s="102">
        <f>AW112</f>
        <v>2306.161314467993</v>
      </c>
      <c r="AX113" s="81"/>
      <c r="AY113" s="81" t="s">
        <v>15</v>
      </c>
      <c r="AZ113" s="81">
        <v>36</v>
      </c>
      <c r="BA113" s="81">
        <v>40</v>
      </c>
      <c r="BB113" s="81">
        <v>0</v>
      </c>
      <c r="BC113" s="81">
        <v>12</v>
      </c>
      <c r="BD113" s="81">
        <v>0</v>
      </c>
      <c r="BE113" s="81">
        <v>68</v>
      </c>
      <c r="BF113" s="81">
        <v>22</v>
      </c>
      <c r="BG113" s="81">
        <v>69</v>
      </c>
      <c r="BH113" s="81">
        <v>141</v>
      </c>
      <c r="BI113" s="81"/>
    </row>
    <row r="114" spans="1:61" ht="15">
      <c r="A114" s="105">
        <v>6</v>
      </c>
      <c r="B114" s="81" t="s">
        <v>132</v>
      </c>
      <c r="C114" s="81" t="s">
        <v>155</v>
      </c>
      <c r="D114" s="81" t="s">
        <v>156</v>
      </c>
      <c r="E114" s="81" t="s">
        <v>157</v>
      </c>
      <c r="F114" s="81" t="s">
        <v>260</v>
      </c>
      <c r="G114" s="81" t="s">
        <v>254</v>
      </c>
      <c r="H114" s="61">
        <v>39996</v>
      </c>
      <c r="I114" s="81" t="s">
        <v>159</v>
      </c>
      <c r="J114" s="81" t="s">
        <v>127</v>
      </c>
      <c r="K114" s="81"/>
      <c r="L114" s="81"/>
      <c r="M114" s="81">
        <v>284</v>
      </c>
      <c r="N114" s="81"/>
      <c r="O114" s="81"/>
      <c r="P114" s="81"/>
      <c r="Q114" s="81"/>
      <c r="R114" s="81"/>
      <c r="S114" s="81"/>
      <c r="T114" s="118">
        <v>2.36188</v>
      </c>
      <c r="U114" s="81">
        <v>60.5</v>
      </c>
      <c r="V114" s="81">
        <v>24.5</v>
      </c>
      <c r="W114" s="81">
        <v>15</v>
      </c>
      <c r="X114" s="81">
        <v>6.3</v>
      </c>
      <c r="Y114" s="81">
        <v>10.6</v>
      </c>
      <c r="Z114" s="81">
        <v>0.5</v>
      </c>
      <c r="AA114" s="102">
        <v>110.441575436965</v>
      </c>
      <c r="AB114" s="102">
        <v>58.1255963296614</v>
      </c>
      <c r="AC114" s="81">
        <v>41</v>
      </c>
      <c r="AD114" s="81"/>
      <c r="AE114" s="81" t="s">
        <v>41</v>
      </c>
      <c r="AF114" s="81">
        <v>55</v>
      </c>
      <c r="AG114" s="81" t="s">
        <v>48</v>
      </c>
      <c r="AH114" s="81">
        <v>102</v>
      </c>
      <c r="AI114" s="81">
        <v>3</v>
      </c>
      <c r="AJ114" s="81" t="s">
        <v>43</v>
      </c>
      <c r="AK114" s="81">
        <v>297</v>
      </c>
      <c r="AL114" s="81"/>
      <c r="AM114" s="81">
        <v>282</v>
      </c>
      <c r="AN114" s="81">
        <v>17.5</v>
      </c>
      <c r="AO114" s="81">
        <v>0.063</v>
      </c>
      <c r="AP114" s="102">
        <v>130</v>
      </c>
      <c r="AQ114" s="102">
        <v>2063.49206349206</v>
      </c>
      <c r="AR114" s="81"/>
      <c r="AS114" s="102">
        <v>2063.49206349206</v>
      </c>
      <c r="AT114" s="118">
        <f>AS114/AS113</f>
        <v>1.0833333333333341</v>
      </c>
      <c r="AU114" s="102"/>
      <c r="AV114" s="102">
        <f>AT114*$AU$119</f>
        <v>2120.811287477955</v>
      </c>
      <c r="AW114" s="102">
        <f>AW113</f>
        <v>2306.161314467993</v>
      </c>
      <c r="AX114" s="81"/>
      <c r="AY114" s="81" t="s">
        <v>15</v>
      </c>
      <c r="AZ114" s="81">
        <v>36</v>
      </c>
      <c r="BA114" s="81">
        <v>40</v>
      </c>
      <c r="BB114" s="81">
        <v>0</v>
      </c>
      <c r="BC114" s="81">
        <v>12</v>
      </c>
      <c r="BD114" s="81">
        <v>0</v>
      </c>
      <c r="BE114" s="81">
        <v>68</v>
      </c>
      <c r="BF114" s="81">
        <v>22</v>
      </c>
      <c r="BG114" s="81">
        <v>69</v>
      </c>
      <c r="BH114" s="81">
        <v>141</v>
      </c>
      <c r="BI114" s="81"/>
    </row>
    <row r="115" spans="1:61" ht="15">
      <c r="A115" s="105">
        <v>6</v>
      </c>
      <c r="B115" s="81" t="s">
        <v>132</v>
      </c>
      <c r="C115" s="81" t="s">
        <v>155</v>
      </c>
      <c r="D115" s="81" t="s">
        <v>156</v>
      </c>
      <c r="E115" s="81" t="s">
        <v>157</v>
      </c>
      <c r="F115" s="81" t="s">
        <v>269</v>
      </c>
      <c r="G115" s="81" t="s">
        <v>175</v>
      </c>
      <c r="H115" s="61">
        <v>39996</v>
      </c>
      <c r="I115" s="81" t="s">
        <v>159</v>
      </c>
      <c r="J115" s="81" t="s">
        <v>127</v>
      </c>
      <c r="K115" s="81"/>
      <c r="L115" s="81"/>
      <c r="M115" s="81">
        <v>284</v>
      </c>
      <c r="N115" s="81"/>
      <c r="O115" s="81"/>
      <c r="P115" s="81"/>
      <c r="Q115" s="81"/>
      <c r="R115" s="81"/>
      <c r="S115" s="81"/>
      <c r="T115" s="118">
        <v>2.36188</v>
      </c>
      <c r="U115" s="81">
        <v>60.5</v>
      </c>
      <c r="V115" s="81">
        <v>24.5</v>
      </c>
      <c r="W115" s="81">
        <v>15</v>
      </c>
      <c r="X115" s="81">
        <v>6.3</v>
      </c>
      <c r="Y115" s="81">
        <v>10.6</v>
      </c>
      <c r="Z115" s="81">
        <v>0.5</v>
      </c>
      <c r="AA115" s="102">
        <v>110.441575436965</v>
      </c>
      <c r="AB115" s="102">
        <v>58.1255963296614</v>
      </c>
      <c r="AC115" s="81">
        <v>41</v>
      </c>
      <c r="AD115" s="81"/>
      <c r="AE115" s="81" t="s">
        <v>41</v>
      </c>
      <c r="AF115" s="81">
        <v>55</v>
      </c>
      <c r="AG115" s="81" t="s">
        <v>48</v>
      </c>
      <c r="AH115" s="81">
        <v>102</v>
      </c>
      <c r="AI115" s="81">
        <v>3</v>
      </c>
      <c r="AJ115" s="81" t="s">
        <v>43</v>
      </c>
      <c r="AK115" s="81">
        <v>297</v>
      </c>
      <c r="AL115" s="81"/>
      <c r="AM115" s="81">
        <v>282</v>
      </c>
      <c r="AN115" s="81">
        <v>17.5</v>
      </c>
      <c r="AO115" s="81">
        <v>0.063</v>
      </c>
      <c r="AP115" s="102">
        <v>120</v>
      </c>
      <c r="AQ115" s="102">
        <v>1904.7619047619</v>
      </c>
      <c r="AR115" s="81"/>
      <c r="AS115" s="102">
        <v>1904.7619047619</v>
      </c>
      <c r="AT115" s="118">
        <f>AS115/AS113</f>
        <v>1</v>
      </c>
      <c r="AU115" s="102"/>
      <c r="AV115" s="102">
        <f>AT115*$AU$119</f>
        <v>1957.6719576719568</v>
      </c>
      <c r="AW115" s="102">
        <f>AW114</f>
        <v>2306.161314467993</v>
      </c>
      <c r="AX115" s="81"/>
      <c r="AY115" s="81" t="s">
        <v>15</v>
      </c>
      <c r="AZ115" s="81">
        <v>36</v>
      </c>
      <c r="BA115" s="81">
        <v>40</v>
      </c>
      <c r="BB115" s="81">
        <v>0</v>
      </c>
      <c r="BC115" s="81">
        <v>12</v>
      </c>
      <c r="BD115" s="81">
        <v>0</v>
      </c>
      <c r="BE115" s="81">
        <v>68</v>
      </c>
      <c r="BF115" s="81">
        <v>22</v>
      </c>
      <c r="BG115" s="81">
        <v>69</v>
      </c>
      <c r="BH115" s="81">
        <v>141</v>
      </c>
      <c r="BI115" s="81"/>
    </row>
    <row r="116" spans="1:61" ht="15">
      <c r="A116" s="105">
        <v>6</v>
      </c>
      <c r="B116" s="81" t="s">
        <v>132</v>
      </c>
      <c r="C116" s="81" t="s">
        <v>155</v>
      </c>
      <c r="D116" s="81" t="s">
        <v>156</v>
      </c>
      <c r="E116" s="81" t="s">
        <v>157</v>
      </c>
      <c r="F116" s="81" t="s">
        <v>274</v>
      </c>
      <c r="G116" s="81" t="s">
        <v>274</v>
      </c>
      <c r="H116" s="61">
        <v>39996</v>
      </c>
      <c r="I116" s="81" t="s">
        <v>159</v>
      </c>
      <c r="J116" s="81" t="s">
        <v>127</v>
      </c>
      <c r="K116" s="81"/>
      <c r="L116" s="81"/>
      <c r="M116" s="81">
        <v>284</v>
      </c>
      <c r="N116" s="81"/>
      <c r="O116" s="81"/>
      <c r="P116" s="81"/>
      <c r="Q116" s="81"/>
      <c r="R116" s="81"/>
      <c r="S116" s="81"/>
      <c r="T116" s="118">
        <v>2.36188</v>
      </c>
      <c r="U116" s="81">
        <v>60.5</v>
      </c>
      <c r="V116" s="81">
        <v>24.5</v>
      </c>
      <c r="W116" s="81">
        <v>15</v>
      </c>
      <c r="X116" s="81">
        <v>6.3</v>
      </c>
      <c r="Y116" s="81">
        <v>10.6</v>
      </c>
      <c r="Z116" s="81">
        <v>0.5</v>
      </c>
      <c r="AA116" s="102">
        <v>110.441575436965</v>
      </c>
      <c r="AB116" s="102">
        <v>58.1255963296614</v>
      </c>
      <c r="AC116" s="81">
        <v>41</v>
      </c>
      <c r="AD116" s="81"/>
      <c r="AE116" s="81" t="s">
        <v>41</v>
      </c>
      <c r="AF116" s="81">
        <v>55</v>
      </c>
      <c r="AG116" s="81" t="s">
        <v>48</v>
      </c>
      <c r="AH116" s="81">
        <v>102</v>
      </c>
      <c r="AI116" s="81">
        <v>3</v>
      </c>
      <c r="AJ116" s="81" t="s">
        <v>43</v>
      </c>
      <c r="AK116" s="81">
        <v>297</v>
      </c>
      <c r="AL116" s="81"/>
      <c r="AM116" s="81">
        <v>282</v>
      </c>
      <c r="AN116" s="81">
        <v>17.5</v>
      </c>
      <c r="AO116" s="81">
        <v>0.063</v>
      </c>
      <c r="AP116" s="102">
        <v>130</v>
      </c>
      <c r="AQ116" s="102">
        <v>2063.49206349206</v>
      </c>
      <c r="AR116" s="81"/>
      <c r="AS116" s="102">
        <v>2063.49206349206</v>
      </c>
      <c r="AT116" s="118"/>
      <c r="AU116" s="102"/>
      <c r="AV116" s="102"/>
      <c r="AW116" s="102">
        <f>AW115</f>
        <v>2306.161314467993</v>
      </c>
      <c r="AX116" s="81"/>
      <c r="AY116" s="81" t="s">
        <v>15</v>
      </c>
      <c r="AZ116" s="81">
        <v>36</v>
      </c>
      <c r="BA116" s="81">
        <v>40</v>
      </c>
      <c r="BB116" s="81">
        <v>0</v>
      </c>
      <c r="BC116" s="81">
        <v>12</v>
      </c>
      <c r="BD116" s="81">
        <v>0</v>
      </c>
      <c r="BE116" s="81">
        <v>68</v>
      </c>
      <c r="BF116" s="81">
        <v>22</v>
      </c>
      <c r="BG116" s="81">
        <v>69</v>
      </c>
      <c r="BH116" s="81">
        <v>141</v>
      </c>
      <c r="BI116" s="81"/>
    </row>
    <row r="117" spans="1:61" ht="15">
      <c r="A117" s="105">
        <v>6</v>
      </c>
      <c r="B117" s="81" t="s">
        <v>132</v>
      </c>
      <c r="C117" s="81" t="s">
        <v>155</v>
      </c>
      <c r="D117" s="81" t="s">
        <v>156</v>
      </c>
      <c r="E117" s="81" t="s">
        <v>157</v>
      </c>
      <c r="F117" s="81" t="s">
        <v>268</v>
      </c>
      <c r="G117" s="81" t="s">
        <v>189</v>
      </c>
      <c r="H117" s="61">
        <v>39996</v>
      </c>
      <c r="I117" s="81" t="s">
        <v>159</v>
      </c>
      <c r="J117" s="81" t="s">
        <v>127</v>
      </c>
      <c r="K117" s="81"/>
      <c r="L117" s="81"/>
      <c r="M117" s="81">
        <v>284</v>
      </c>
      <c r="N117" s="81"/>
      <c r="O117" s="81"/>
      <c r="P117" s="81"/>
      <c r="Q117" s="81"/>
      <c r="R117" s="81"/>
      <c r="S117" s="81"/>
      <c r="T117" s="118">
        <v>2.36188</v>
      </c>
      <c r="U117" s="81">
        <v>60.5</v>
      </c>
      <c r="V117" s="81">
        <v>24.5</v>
      </c>
      <c r="W117" s="81">
        <v>15</v>
      </c>
      <c r="X117" s="81">
        <v>6.3</v>
      </c>
      <c r="Y117" s="81">
        <v>10.6</v>
      </c>
      <c r="Z117" s="81">
        <v>0.5</v>
      </c>
      <c r="AA117" s="102">
        <v>110.441575436965</v>
      </c>
      <c r="AB117" s="102">
        <v>58.1255963296614</v>
      </c>
      <c r="AC117" s="81">
        <v>41</v>
      </c>
      <c r="AD117" s="81"/>
      <c r="AE117" s="81" t="s">
        <v>41</v>
      </c>
      <c r="AF117" s="81">
        <v>55</v>
      </c>
      <c r="AG117" s="81" t="s">
        <v>48</v>
      </c>
      <c r="AH117" s="81">
        <v>102</v>
      </c>
      <c r="AI117" s="81">
        <v>3</v>
      </c>
      <c r="AJ117" s="81" t="s">
        <v>43</v>
      </c>
      <c r="AK117" s="81">
        <v>297</v>
      </c>
      <c r="AL117" s="81"/>
      <c r="AM117" s="81">
        <v>282</v>
      </c>
      <c r="AN117" s="81">
        <v>17.5</v>
      </c>
      <c r="AO117" s="81">
        <v>0.063</v>
      </c>
      <c r="AP117" s="102">
        <v>140</v>
      </c>
      <c r="AQ117" s="102">
        <v>2222.22222222222</v>
      </c>
      <c r="AR117" s="81"/>
      <c r="AS117" s="102">
        <v>2222.22222222222</v>
      </c>
      <c r="AT117" s="118">
        <f>AS117/AS119</f>
        <v>1.2727272727272685</v>
      </c>
      <c r="AU117" s="102"/>
      <c r="AV117" s="102">
        <f>AT117*$AU$119</f>
        <v>2491.582491582482</v>
      </c>
      <c r="AW117" s="102">
        <f>AW116</f>
        <v>2306.161314467993</v>
      </c>
      <c r="AX117" s="81"/>
      <c r="AY117" s="81" t="s">
        <v>15</v>
      </c>
      <c r="AZ117" s="81">
        <v>36</v>
      </c>
      <c r="BA117" s="81">
        <v>40</v>
      </c>
      <c r="BB117" s="81">
        <v>0</v>
      </c>
      <c r="BC117" s="81">
        <v>12</v>
      </c>
      <c r="BD117" s="81">
        <v>0</v>
      </c>
      <c r="BE117" s="81">
        <v>68</v>
      </c>
      <c r="BF117" s="81">
        <v>22</v>
      </c>
      <c r="BG117" s="81">
        <v>69</v>
      </c>
      <c r="BH117" s="81">
        <v>141</v>
      </c>
      <c r="BI117" s="81"/>
    </row>
    <row r="118" spans="1:61" ht="15">
      <c r="A118" s="105">
        <v>6</v>
      </c>
      <c r="B118" s="81" t="s">
        <v>132</v>
      </c>
      <c r="C118" s="81" t="s">
        <v>155</v>
      </c>
      <c r="D118" s="81" t="s">
        <v>156</v>
      </c>
      <c r="E118" s="81" t="s">
        <v>157</v>
      </c>
      <c r="F118" s="81" t="s">
        <v>271</v>
      </c>
      <c r="G118" s="81" t="s">
        <v>227</v>
      </c>
      <c r="H118" s="61">
        <v>39996</v>
      </c>
      <c r="I118" s="81" t="s">
        <v>159</v>
      </c>
      <c r="J118" s="81" t="s">
        <v>127</v>
      </c>
      <c r="K118" s="81"/>
      <c r="L118" s="81"/>
      <c r="M118" s="81">
        <v>284</v>
      </c>
      <c r="N118" s="81"/>
      <c r="O118" s="81"/>
      <c r="P118" s="81"/>
      <c r="Q118" s="81"/>
      <c r="R118" s="81"/>
      <c r="S118" s="81"/>
      <c r="T118" s="118">
        <v>2.36188</v>
      </c>
      <c r="U118" s="81">
        <v>60.5</v>
      </c>
      <c r="V118" s="81">
        <v>24.5</v>
      </c>
      <c r="W118" s="81">
        <v>15</v>
      </c>
      <c r="X118" s="81">
        <v>6.3</v>
      </c>
      <c r="Y118" s="81">
        <v>10.6</v>
      </c>
      <c r="Z118" s="81">
        <v>0.5</v>
      </c>
      <c r="AA118" s="102">
        <v>110.441575436965</v>
      </c>
      <c r="AB118" s="102">
        <v>58.1255963296614</v>
      </c>
      <c r="AC118" s="81">
        <v>41</v>
      </c>
      <c r="AD118" s="81"/>
      <c r="AE118" s="81" t="s">
        <v>41</v>
      </c>
      <c r="AF118" s="81">
        <v>55</v>
      </c>
      <c r="AG118" s="81" t="s">
        <v>48</v>
      </c>
      <c r="AH118" s="81">
        <v>102</v>
      </c>
      <c r="AI118" s="81">
        <v>3</v>
      </c>
      <c r="AJ118" s="81" t="s">
        <v>43</v>
      </c>
      <c r="AK118" s="81">
        <v>297</v>
      </c>
      <c r="AL118" s="81"/>
      <c r="AM118" s="81">
        <v>282</v>
      </c>
      <c r="AN118" s="81">
        <v>17.5</v>
      </c>
      <c r="AO118" s="81">
        <v>0.063</v>
      </c>
      <c r="AP118" s="102">
        <v>140</v>
      </c>
      <c r="AQ118" s="102">
        <v>2222.22222222222</v>
      </c>
      <c r="AR118" s="81"/>
      <c r="AS118" s="102">
        <v>2222.22222222222</v>
      </c>
      <c r="AT118" s="118">
        <f>AS118/AS119</f>
        <v>1.2727272727272685</v>
      </c>
      <c r="AU118" s="102"/>
      <c r="AV118" s="102">
        <f>AT118*$AU$119</f>
        <v>2491.582491582482</v>
      </c>
      <c r="AW118" s="102">
        <f>AW117</f>
        <v>2306.161314467993</v>
      </c>
      <c r="AX118" s="81"/>
      <c r="AY118" s="81" t="s">
        <v>15</v>
      </c>
      <c r="AZ118" s="81">
        <v>36</v>
      </c>
      <c r="BA118" s="81">
        <v>40</v>
      </c>
      <c r="BB118" s="81">
        <v>0</v>
      </c>
      <c r="BC118" s="81">
        <v>12</v>
      </c>
      <c r="BD118" s="81">
        <v>0</v>
      </c>
      <c r="BE118" s="81">
        <v>68</v>
      </c>
      <c r="BF118" s="81">
        <v>22</v>
      </c>
      <c r="BG118" s="81">
        <v>69</v>
      </c>
      <c r="BH118" s="81">
        <v>141</v>
      </c>
      <c r="BI118" s="81"/>
    </row>
    <row r="119" spans="1:256" ht="15">
      <c r="A119" s="105">
        <v>6</v>
      </c>
      <c r="B119" s="123" t="s">
        <v>132</v>
      </c>
      <c r="C119" s="123" t="s">
        <v>155</v>
      </c>
      <c r="D119" s="123" t="s">
        <v>156</v>
      </c>
      <c r="E119" s="123" t="s">
        <v>157</v>
      </c>
      <c r="F119" s="123" t="s">
        <v>124</v>
      </c>
      <c r="G119" s="123" t="s">
        <v>124</v>
      </c>
      <c r="H119" s="97">
        <v>39996</v>
      </c>
      <c r="I119" s="123" t="s">
        <v>159</v>
      </c>
      <c r="J119" s="123" t="s">
        <v>127</v>
      </c>
      <c r="K119" s="123"/>
      <c r="L119" s="123"/>
      <c r="M119" s="123">
        <v>284</v>
      </c>
      <c r="N119" s="123"/>
      <c r="O119" s="123"/>
      <c r="P119" s="123"/>
      <c r="Q119" s="123"/>
      <c r="R119" s="123"/>
      <c r="S119" s="123"/>
      <c r="T119" s="115">
        <v>2.36188</v>
      </c>
      <c r="U119" s="123">
        <v>60.5</v>
      </c>
      <c r="V119" s="123">
        <v>24.5</v>
      </c>
      <c r="W119" s="123">
        <v>15</v>
      </c>
      <c r="X119" s="123">
        <v>6.3</v>
      </c>
      <c r="Y119" s="123">
        <v>10.6</v>
      </c>
      <c r="Z119" s="123">
        <v>0.5</v>
      </c>
      <c r="AA119" s="111">
        <v>110.441575436965</v>
      </c>
      <c r="AB119" s="111">
        <v>58.1255963296614</v>
      </c>
      <c r="AC119" s="123">
        <v>41</v>
      </c>
      <c r="AD119" s="123"/>
      <c r="AE119" s="123" t="s">
        <v>41</v>
      </c>
      <c r="AF119" s="123">
        <v>55</v>
      </c>
      <c r="AG119" s="123" t="s">
        <v>48</v>
      </c>
      <c r="AH119" s="123">
        <v>102</v>
      </c>
      <c r="AI119" s="123">
        <v>3</v>
      </c>
      <c r="AJ119" s="123" t="s">
        <v>43</v>
      </c>
      <c r="AK119" s="123">
        <v>297</v>
      </c>
      <c r="AL119" s="123"/>
      <c r="AM119" s="123">
        <v>282</v>
      </c>
      <c r="AN119" s="123">
        <v>17.5</v>
      </c>
      <c r="AO119" s="123">
        <v>0.063</v>
      </c>
      <c r="AP119" s="111">
        <v>110</v>
      </c>
      <c r="AQ119" s="111">
        <v>1746.03174603175</v>
      </c>
      <c r="AR119" s="123"/>
      <c r="AS119" s="111">
        <v>1746.03174603175</v>
      </c>
      <c r="AT119" s="115"/>
      <c r="AU119" s="111">
        <f>AVERAGE(AS107,AS113,AS119)</f>
        <v>1957.6719576719568</v>
      </c>
      <c r="AV119" s="111"/>
      <c r="AW119" s="111">
        <f>AW118</f>
        <v>2306.161314467993</v>
      </c>
      <c r="AX119" s="123"/>
      <c r="AY119" s="123" t="s">
        <v>15</v>
      </c>
      <c r="AZ119" s="123">
        <v>36</v>
      </c>
      <c r="BA119" s="123">
        <v>40</v>
      </c>
      <c r="BB119" s="123">
        <v>0</v>
      </c>
      <c r="BC119" s="123">
        <v>12</v>
      </c>
      <c r="BD119" s="123">
        <v>0</v>
      </c>
      <c r="BE119" s="123">
        <v>68</v>
      </c>
      <c r="BF119" s="123">
        <v>22</v>
      </c>
      <c r="BG119" s="123">
        <v>69</v>
      </c>
      <c r="BH119" s="123">
        <v>141</v>
      </c>
      <c r="BI119" s="123"/>
      <c r="BJ119" s="119"/>
      <c r="BK119" s="119"/>
      <c r="BL119" s="119"/>
      <c r="BM119" s="119"/>
      <c r="BN119" s="119"/>
      <c r="BO119" s="119"/>
      <c r="BP119" s="119"/>
      <c r="BQ119" s="119"/>
      <c r="BR119" s="119"/>
      <c r="BS119" s="119"/>
      <c r="BT119" s="119"/>
      <c r="BU119" s="119"/>
      <c r="BV119" s="119"/>
      <c r="BW119" s="119"/>
      <c r="BX119" s="119"/>
      <c r="BY119" s="119"/>
      <c r="BZ119" s="119"/>
      <c r="CA119" s="119"/>
      <c r="CB119" s="119"/>
      <c r="CC119" s="119"/>
      <c r="CD119" s="119"/>
      <c r="CE119" s="119"/>
      <c r="CF119" s="119"/>
      <c r="CG119" s="119"/>
      <c r="CH119" s="119"/>
      <c r="CI119" s="119"/>
      <c r="CJ119" s="119"/>
      <c r="CK119" s="119"/>
      <c r="CL119" s="119"/>
      <c r="CM119" s="119"/>
      <c r="CN119" s="119"/>
      <c r="CO119" s="119"/>
      <c r="CP119" s="119"/>
      <c r="CQ119" s="119"/>
      <c r="CR119" s="119"/>
      <c r="CS119" s="119"/>
      <c r="CT119" s="119"/>
      <c r="CU119" s="119"/>
      <c r="CV119" s="119"/>
      <c r="CW119" s="119"/>
      <c r="CX119" s="119"/>
      <c r="CY119" s="119"/>
      <c r="CZ119" s="119"/>
      <c r="DA119" s="119"/>
      <c r="DB119" s="119"/>
      <c r="DC119" s="119"/>
      <c r="DD119" s="119"/>
      <c r="DE119" s="119"/>
      <c r="DF119" s="119"/>
      <c r="DG119" s="119"/>
      <c r="DH119" s="119"/>
      <c r="DI119" s="119"/>
      <c r="DJ119" s="119"/>
      <c r="DK119" s="119"/>
      <c r="DL119" s="119"/>
      <c r="DM119" s="119"/>
      <c r="DN119" s="119"/>
      <c r="DO119" s="119"/>
      <c r="DP119" s="119"/>
      <c r="DQ119" s="119"/>
      <c r="DR119" s="119"/>
      <c r="DS119" s="119"/>
      <c r="DT119" s="119"/>
      <c r="DU119" s="119"/>
      <c r="DV119" s="119"/>
      <c r="DW119" s="119"/>
      <c r="DX119" s="119"/>
      <c r="DY119" s="119"/>
      <c r="DZ119" s="119"/>
      <c r="EA119" s="119"/>
      <c r="EB119" s="119"/>
      <c r="EC119" s="119"/>
      <c r="ED119" s="119"/>
      <c r="EE119" s="119"/>
      <c r="EF119" s="119"/>
      <c r="EG119" s="119"/>
      <c r="EH119" s="119"/>
      <c r="EI119" s="119"/>
      <c r="EJ119" s="119"/>
      <c r="EK119" s="119"/>
      <c r="EL119" s="119"/>
      <c r="EM119" s="119"/>
      <c r="EN119" s="119"/>
      <c r="EO119" s="119"/>
      <c r="EP119" s="119"/>
      <c r="EQ119" s="119"/>
      <c r="ER119" s="119"/>
      <c r="ES119" s="119"/>
      <c r="ET119" s="119"/>
      <c r="EU119" s="119"/>
      <c r="EV119" s="119"/>
      <c r="EW119" s="119"/>
      <c r="EX119" s="119"/>
      <c r="EY119" s="119"/>
      <c r="EZ119" s="119"/>
      <c r="FA119" s="119"/>
      <c r="FB119" s="119"/>
      <c r="FC119" s="119"/>
      <c r="FD119" s="119"/>
      <c r="FE119" s="119"/>
      <c r="FF119" s="119"/>
      <c r="FG119" s="119"/>
      <c r="FH119" s="119"/>
      <c r="FI119" s="119"/>
      <c r="FJ119" s="119"/>
      <c r="FK119" s="119"/>
      <c r="FL119" s="119"/>
      <c r="FM119" s="119"/>
      <c r="FN119" s="119"/>
      <c r="FO119" s="119"/>
      <c r="FP119" s="119"/>
      <c r="FQ119" s="119"/>
      <c r="FR119" s="119"/>
      <c r="FS119" s="119"/>
      <c r="FT119" s="119"/>
      <c r="FU119" s="119"/>
      <c r="FV119" s="119"/>
      <c r="FW119" s="119"/>
      <c r="FX119" s="119"/>
      <c r="FY119" s="119"/>
      <c r="FZ119" s="119"/>
      <c r="GA119" s="119"/>
      <c r="GB119" s="119"/>
      <c r="GC119" s="119"/>
      <c r="GD119" s="119"/>
      <c r="GE119" s="119"/>
      <c r="GF119" s="119"/>
      <c r="GG119" s="119"/>
      <c r="GH119" s="119"/>
      <c r="GI119" s="119"/>
      <c r="GJ119" s="119"/>
      <c r="GK119" s="119"/>
      <c r="GL119" s="119"/>
      <c r="GM119" s="119"/>
      <c r="GN119" s="119"/>
      <c r="GO119" s="119"/>
      <c r="GP119" s="119"/>
      <c r="GQ119" s="119"/>
      <c r="GR119" s="119"/>
      <c r="GS119" s="119"/>
      <c r="GT119" s="119"/>
      <c r="GU119" s="119"/>
      <c r="GV119" s="119"/>
      <c r="GW119" s="119"/>
      <c r="GX119" s="119"/>
      <c r="GY119" s="119"/>
      <c r="GZ119" s="119"/>
      <c r="HA119" s="119"/>
      <c r="HB119" s="119"/>
      <c r="HC119" s="119"/>
      <c r="HD119" s="119"/>
      <c r="HE119" s="119"/>
      <c r="HF119" s="119"/>
      <c r="HG119" s="119"/>
      <c r="HH119" s="119"/>
      <c r="HI119" s="119"/>
      <c r="HJ119" s="119"/>
      <c r="HK119" s="119"/>
      <c r="HL119" s="119"/>
      <c r="HM119" s="119"/>
      <c r="HN119" s="119"/>
      <c r="HO119" s="119"/>
      <c r="HP119" s="119"/>
      <c r="HQ119" s="119"/>
      <c r="HR119" s="119"/>
      <c r="HS119" s="119"/>
      <c r="HT119" s="119"/>
      <c r="HU119" s="119"/>
      <c r="HV119" s="119"/>
      <c r="HW119" s="119"/>
      <c r="HX119" s="119"/>
      <c r="HY119" s="119"/>
      <c r="HZ119" s="119"/>
      <c r="IA119" s="119"/>
      <c r="IB119" s="119"/>
      <c r="IC119" s="119"/>
      <c r="ID119" s="119"/>
      <c r="IE119" s="119"/>
      <c r="IF119" s="119"/>
      <c r="IG119" s="119"/>
      <c r="IH119" s="119"/>
      <c r="II119" s="119"/>
      <c r="IJ119" s="119"/>
      <c r="IK119" s="119"/>
      <c r="IL119" s="119"/>
      <c r="IM119" s="119"/>
      <c r="IN119" s="119"/>
      <c r="IO119" s="119"/>
      <c r="IP119" s="119"/>
      <c r="IQ119" s="119"/>
      <c r="IR119" s="119"/>
      <c r="IS119" s="119"/>
      <c r="IT119" s="119"/>
      <c r="IU119" s="119"/>
      <c r="IV119" s="119"/>
    </row>
    <row r="120" spans="1:61" ht="15">
      <c r="A120" s="105">
        <v>7</v>
      </c>
      <c r="B120" s="81" t="s">
        <v>135</v>
      </c>
      <c r="C120" s="81" t="s">
        <v>137</v>
      </c>
      <c r="D120" s="81" t="s">
        <v>123</v>
      </c>
      <c r="E120" s="81" t="s">
        <v>20</v>
      </c>
      <c r="F120" s="81" t="s">
        <v>125</v>
      </c>
      <c r="G120" s="81" t="s">
        <v>125</v>
      </c>
      <c r="H120" s="61">
        <v>39980</v>
      </c>
      <c r="I120" s="81" t="s">
        <v>128</v>
      </c>
      <c r="J120" s="81"/>
      <c r="K120" s="81"/>
      <c r="L120" s="81"/>
      <c r="M120" s="81">
        <v>330</v>
      </c>
      <c r="N120" s="81"/>
      <c r="O120" s="81"/>
      <c r="P120" s="81"/>
      <c r="Q120" s="81"/>
      <c r="R120" s="81"/>
      <c r="S120" s="81"/>
      <c r="T120" s="118">
        <v>2.48256</v>
      </c>
      <c r="U120" s="81">
        <v>69</v>
      </c>
      <c r="V120" s="81">
        <v>17</v>
      </c>
      <c r="W120" s="81">
        <v>14</v>
      </c>
      <c r="X120" s="81">
        <v>5.9</v>
      </c>
      <c r="Y120" s="81">
        <v>15.9</v>
      </c>
      <c r="Z120" s="81">
        <v>0.4</v>
      </c>
      <c r="AA120" s="102">
        <v>85.0141793109584</v>
      </c>
      <c r="AB120" s="102">
        <v>46.6448168656533</v>
      </c>
      <c r="AC120" s="102">
        <v>51.3500818124198</v>
      </c>
      <c r="AD120" s="81"/>
      <c r="AE120" s="81" t="s">
        <v>130</v>
      </c>
      <c r="AF120" s="81">
        <v>80</v>
      </c>
      <c r="AG120" s="81"/>
      <c r="AH120" s="81"/>
      <c r="AI120" s="81"/>
      <c r="AJ120" s="81"/>
      <c r="AK120" s="81"/>
      <c r="AL120" s="81"/>
      <c r="AM120" s="102">
        <v>100</v>
      </c>
      <c r="AN120" s="81"/>
      <c r="AO120" s="81">
        <v>0.02888</v>
      </c>
      <c r="AP120" s="81">
        <v>88</v>
      </c>
      <c r="AQ120" s="102">
        <v>3047.09141274238</v>
      </c>
      <c r="AR120" s="81"/>
      <c r="AS120" s="102">
        <v>3047.09141274238</v>
      </c>
      <c r="AT120" s="118"/>
      <c r="AU120" s="102"/>
      <c r="AV120" s="102"/>
      <c r="AW120" s="102">
        <f>AVERAGE(AV120:AV147)</f>
        <v>2111.377135009953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</row>
    <row r="121" spans="1:61" ht="15">
      <c r="A121" s="105">
        <v>7</v>
      </c>
      <c r="B121" s="81" t="s">
        <v>135</v>
      </c>
      <c r="C121" s="81" t="s">
        <v>137</v>
      </c>
      <c r="D121" s="81" t="s">
        <v>123</v>
      </c>
      <c r="E121" s="81" t="s">
        <v>20</v>
      </c>
      <c r="F121" s="81" t="s">
        <v>188</v>
      </c>
      <c r="G121" s="81" t="s">
        <v>180</v>
      </c>
      <c r="H121" s="61">
        <v>39980</v>
      </c>
      <c r="I121" s="81" t="s">
        <v>128</v>
      </c>
      <c r="J121" s="81"/>
      <c r="K121" s="81"/>
      <c r="L121" s="81"/>
      <c r="M121" s="81">
        <v>330</v>
      </c>
      <c r="N121" s="81"/>
      <c r="O121" s="81"/>
      <c r="P121" s="81"/>
      <c r="Q121" s="81"/>
      <c r="R121" s="81"/>
      <c r="S121" s="81"/>
      <c r="T121" s="118">
        <v>2.48256</v>
      </c>
      <c r="U121" s="81">
        <v>69</v>
      </c>
      <c r="V121" s="81">
        <v>17</v>
      </c>
      <c r="W121" s="81">
        <v>14</v>
      </c>
      <c r="X121" s="81">
        <v>5.9</v>
      </c>
      <c r="Y121" s="81">
        <v>15.9</v>
      </c>
      <c r="Z121" s="81">
        <v>0.4</v>
      </c>
      <c r="AA121" s="102">
        <v>85.0141793109584</v>
      </c>
      <c r="AB121" s="102">
        <v>46.6448168656533</v>
      </c>
      <c r="AC121" s="102">
        <v>51.3500818124198</v>
      </c>
      <c r="AD121" s="81"/>
      <c r="AE121" s="81" t="s">
        <v>130</v>
      </c>
      <c r="AF121" s="81">
        <v>80</v>
      </c>
      <c r="AG121" s="81"/>
      <c r="AH121" s="81"/>
      <c r="AI121" s="81"/>
      <c r="AJ121" s="81"/>
      <c r="AK121" s="81"/>
      <c r="AL121" s="81"/>
      <c r="AM121" s="102">
        <v>215.789473684211</v>
      </c>
      <c r="AN121" s="81"/>
      <c r="AO121" s="81">
        <v>0.02888</v>
      </c>
      <c r="AP121" s="81">
        <v>66</v>
      </c>
      <c r="AQ121" s="102">
        <v>2285.31855955679</v>
      </c>
      <c r="AR121" s="81"/>
      <c r="AS121" s="102">
        <v>2285.31855955679</v>
      </c>
      <c r="AT121" s="118">
        <f>AS121/AS120</f>
        <v>0.7500000000000018</v>
      </c>
      <c r="AU121" s="102"/>
      <c r="AV121" s="102">
        <f>AT121*$AU$147</f>
        <v>1931.0199841709573</v>
      </c>
      <c r="AW121" s="102">
        <f>AW120</f>
        <v>2111.377135009953</v>
      </c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</row>
    <row r="122" spans="1:61" ht="15">
      <c r="A122" s="105">
        <v>7</v>
      </c>
      <c r="B122" s="81" t="s">
        <v>135</v>
      </c>
      <c r="C122" s="81" t="s">
        <v>137</v>
      </c>
      <c r="D122" s="81" t="s">
        <v>123</v>
      </c>
      <c r="E122" s="81" t="s">
        <v>20</v>
      </c>
      <c r="F122" s="81" t="s">
        <v>197</v>
      </c>
      <c r="G122" s="81" t="s">
        <v>198</v>
      </c>
      <c r="H122" s="61">
        <v>39980</v>
      </c>
      <c r="I122" s="81" t="s">
        <v>128</v>
      </c>
      <c r="J122" s="81"/>
      <c r="K122" s="81"/>
      <c r="L122" s="81"/>
      <c r="M122" s="81">
        <v>330</v>
      </c>
      <c r="N122" s="81"/>
      <c r="O122" s="81"/>
      <c r="P122" s="81"/>
      <c r="Q122" s="81"/>
      <c r="R122" s="81"/>
      <c r="S122" s="81"/>
      <c r="T122" s="118">
        <v>2.48256</v>
      </c>
      <c r="U122" s="81">
        <v>69</v>
      </c>
      <c r="V122" s="81">
        <v>17</v>
      </c>
      <c r="W122" s="81">
        <v>14</v>
      </c>
      <c r="X122" s="81">
        <v>5.9</v>
      </c>
      <c r="Y122" s="81">
        <v>15.9</v>
      </c>
      <c r="Z122" s="81">
        <v>0.4</v>
      </c>
      <c r="AA122" s="102">
        <v>85.0141793109584</v>
      </c>
      <c r="AB122" s="102">
        <v>46.6448168656533</v>
      </c>
      <c r="AC122" s="102">
        <v>51.3500818124198</v>
      </c>
      <c r="AD122" s="81"/>
      <c r="AE122" s="81" t="s">
        <v>130</v>
      </c>
      <c r="AF122" s="81">
        <v>80</v>
      </c>
      <c r="AG122" s="81"/>
      <c r="AH122" s="81"/>
      <c r="AI122" s="81"/>
      <c r="AJ122" s="81"/>
      <c r="AK122" s="81"/>
      <c r="AL122" s="81"/>
      <c r="AM122" s="102">
        <v>268.421052631579</v>
      </c>
      <c r="AN122" s="81"/>
      <c r="AO122" s="81">
        <v>0.02888</v>
      </c>
      <c r="AP122" s="81">
        <v>64</v>
      </c>
      <c r="AQ122" s="102">
        <v>2216.06648199446</v>
      </c>
      <c r="AR122" s="81"/>
      <c r="AS122" s="102">
        <v>2216.06648199446</v>
      </c>
      <c r="AT122" s="118">
        <f>AS122/AS123</f>
        <v>0.790123456790123</v>
      </c>
      <c r="AU122" s="102"/>
      <c r="AV122" s="102">
        <f>AT122*$AU$147</f>
        <v>2034.325580031949</v>
      </c>
      <c r="AW122" s="102">
        <f>AW121</f>
        <v>2111.377135009953</v>
      </c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</row>
    <row r="123" spans="1:61" ht="15">
      <c r="A123" s="105">
        <v>7</v>
      </c>
      <c r="B123" s="81" t="s">
        <v>135</v>
      </c>
      <c r="C123" s="81" t="s">
        <v>137</v>
      </c>
      <c r="D123" s="81" t="s">
        <v>123</v>
      </c>
      <c r="E123" s="81" t="s">
        <v>20</v>
      </c>
      <c r="F123" s="81" t="s">
        <v>125</v>
      </c>
      <c r="G123" s="81" t="s">
        <v>125</v>
      </c>
      <c r="H123" s="61">
        <v>39980</v>
      </c>
      <c r="I123" s="81" t="s">
        <v>128</v>
      </c>
      <c r="J123" s="81"/>
      <c r="K123" s="81"/>
      <c r="L123" s="81"/>
      <c r="M123" s="81">
        <v>330</v>
      </c>
      <c r="N123" s="81"/>
      <c r="O123" s="81"/>
      <c r="P123" s="81"/>
      <c r="Q123" s="81"/>
      <c r="R123" s="81"/>
      <c r="S123" s="81"/>
      <c r="T123" s="118">
        <v>2.48256</v>
      </c>
      <c r="U123" s="81">
        <v>69</v>
      </c>
      <c r="V123" s="81">
        <v>17</v>
      </c>
      <c r="W123" s="81">
        <v>14</v>
      </c>
      <c r="X123" s="81">
        <v>5.9</v>
      </c>
      <c r="Y123" s="81">
        <v>15.9</v>
      </c>
      <c r="Z123" s="81">
        <v>0.4</v>
      </c>
      <c r="AA123" s="102">
        <v>85.0141793109584</v>
      </c>
      <c r="AB123" s="102">
        <v>46.6448168656533</v>
      </c>
      <c r="AC123" s="102">
        <v>51.3500818124198</v>
      </c>
      <c r="AD123" s="81"/>
      <c r="AE123" s="81" t="s">
        <v>130</v>
      </c>
      <c r="AF123" s="81">
        <v>80</v>
      </c>
      <c r="AG123" s="81"/>
      <c r="AH123" s="81"/>
      <c r="AI123" s="81"/>
      <c r="AJ123" s="81"/>
      <c r="AK123" s="81"/>
      <c r="AL123" s="81"/>
      <c r="AM123" s="102">
        <v>150</v>
      </c>
      <c r="AN123" s="81"/>
      <c r="AO123" s="81">
        <v>0.02888</v>
      </c>
      <c r="AP123" s="81">
        <v>81</v>
      </c>
      <c r="AQ123" s="102">
        <v>2804.70914127424</v>
      </c>
      <c r="AR123" s="81"/>
      <c r="AS123" s="102">
        <v>2804.70914127424</v>
      </c>
      <c r="AT123" s="118"/>
      <c r="AU123" s="102"/>
      <c r="AV123" s="102"/>
      <c r="AW123" s="102">
        <f>AW122</f>
        <v>2111.377135009953</v>
      </c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</row>
    <row r="124" spans="1:61" ht="15">
      <c r="A124" s="105">
        <v>7</v>
      </c>
      <c r="B124" s="81" t="s">
        <v>135</v>
      </c>
      <c r="C124" s="81" t="s">
        <v>137</v>
      </c>
      <c r="D124" s="81" t="s">
        <v>123</v>
      </c>
      <c r="E124" s="81" t="s">
        <v>20</v>
      </c>
      <c r="F124" s="81" t="s">
        <v>125</v>
      </c>
      <c r="G124" s="81" t="s">
        <v>125</v>
      </c>
      <c r="H124" s="61">
        <v>39980</v>
      </c>
      <c r="I124" s="81" t="s">
        <v>128</v>
      </c>
      <c r="J124" s="81"/>
      <c r="K124" s="81"/>
      <c r="L124" s="81"/>
      <c r="M124" s="81">
        <v>330</v>
      </c>
      <c r="N124" s="81"/>
      <c r="O124" s="81"/>
      <c r="P124" s="81"/>
      <c r="Q124" s="81"/>
      <c r="R124" s="81"/>
      <c r="S124" s="81"/>
      <c r="T124" s="118">
        <v>2.48256</v>
      </c>
      <c r="U124" s="81">
        <v>69</v>
      </c>
      <c r="V124" s="81">
        <v>17</v>
      </c>
      <c r="W124" s="81">
        <v>14</v>
      </c>
      <c r="X124" s="81">
        <v>5.9</v>
      </c>
      <c r="Y124" s="81">
        <v>15.9</v>
      </c>
      <c r="Z124" s="81">
        <v>0.4</v>
      </c>
      <c r="AA124" s="102">
        <v>85.0141793109584</v>
      </c>
      <c r="AB124" s="102">
        <v>46.6448168656533</v>
      </c>
      <c r="AC124" s="102">
        <v>51.3500818124198</v>
      </c>
      <c r="AD124" s="81"/>
      <c r="AE124" s="81" t="s">
        <v>130</v>
      </c>
      <c r="AF124" s="81">
        <v>80</v>
      </c>
      <c r="AG124" s="81"/>
      <c r="AH124" s="81"/>
      <c r="AI124" s="81"/>
      <c r="AJ124" s="81"/>
      <c r="AK124" s="81"/>
      <c r="AL124" s="81"/>
      <c r="AM124" s="102">
        <v>147.368421052632</v>
      </c>
      <c r="AN124" s="81"/>
      <c r="AO124" s="81">
        <v>0.02888</v>
      </c>
      <c r="AP124" s="81">
        <v>83</v>
      </c>
      <c r="AQ124" s="102">
        <v>2873.96121883656</v>
      </c>
      <c r="AR124" s="81"/>
      <c r="AS124" s="102">
        <v>2873.96121883656</v>
      </c>
      <c r="AT124" s="118"/>
      <c r="AU124" s="102"/>
      <c r="AV124" s="102"/>
      <c r="AW124" s="102">
        <f>AW123</f>
        <v>2111.377135009953</v>
      </c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</row>
    <row r="125" spans="1:61" ht="15">
      <c r="A125" s="105">
        <v>7</v>
      </c>
      <c r="B125" s="81" t="s">
        <v>135</v>
      </c>
      <c r="C125" s="81" t="s">
        <v>137</v>
      </c>
      <c r="D125" s="81" t="s">
        <v>123</v>
      </c>
      <c r="E125" s="81" t="s">
        <v>20</v>
      </c>
      <c r="F125" s="81" t="s">
        <v>190</v>
      </c>
      <c r="G125" s="81" t="s">
        <v>161</v>
      </c>
      <c r="H125" s="61">
        <v>39980</v>
      </c>
      <c r="I125" s="81" t="s">
        <v>128</v>
      </c>
      <c r="J125" s="81"/>
      <c r="K125" s="81"/>
      <c r="L125" s="81"/>
      <c r="M125" s="81">
        <v>330</v>
      </c>
      <c r="N125" s="81"/>
      <c r="O125" s="81"/>
      <c r="P125" s="81"/>
      <c r="Q125" s="81"/>
      <c r="R125" s="81"/>
      <c r="S125" s="81"/>
      <c r="T125" s="118">
        <v>2.48256</v>
      </c>
      <c r="U125" s="81">
        <v>69</v>
      </c>
      <c r="V125" s="81">
        <v>17</v>
      </c>
      <c r="W125" s="81">
        <v>14</v>
      </c>
      <c r="X125" s="81">
        <v>5.9</v>
      </c>
      <c r="Y125" s="81">
        <v>15.9</v>
      </c>
      <c r="Z125" s="81">
        <v>0.4</v>
      </c>
      <c r="AA125" s="102">
        <v>85.0141793109584</v>
      </c>
      <c r="AB125" s="102">
        <v>46.6448168656533</v>
      </c>
      <c r="AC125" s="102">
        <v>51.3500818124198</v>
      </c>
      <c r="AD125" s="81"/>
      <c r="AE125" s="81" t="s">
        <v>130</v>
      </c>
      <c r="AF125" s="81">
        <v>80</v>
      </c>
      <c r="AG125" s="81"/>
      <c r="AH125" s="81"/>
      <c r="AI125" s="81"/>
      <c r="AJ125" s="81"/>
      <c r="AK125" s="81"/>
      <c r="AL125" s="81"/>
      <c r="AM125" s="102">
        <v>300</v>
      </c>
      <c r="AN125" s="81"/>
      <c r="AO125" s="81">
        <v>0.02888</v>
      </c>
      <c r="AP125" s="81">
        <v>68</v>
      </c>
      <c r="AQ125" s="102">
        <v>2354.57063711911</v>
      </c>
      <c r="AR125" s="81"/>
      <c r="AS125" s="102">
        <v>2354.57063711911</v>
      </c>
      <c r="AT125" s="118">
        <f>AS125/AS124</f>
        <v>0.8192771084337351</v>
      </c>
      <c r="AU125" s="102"/>
      <c r="AV125" s="102">
        <f>AT125*$AU$147</f>
        <v>2109.3872919457804</v>
      </c>
      <c r="AW125" s="102">
        <f>AW124</f>
        <v>2111.377135009953</v>
      </c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</row>
    <row r="126" spans="1:61" ht="15">
      <c r="A126" s="105">
        <v>7</v>
      </c>
      <c r="B126" s="81" t="s">
        <v>135</v>
      </c>
      <c r="C126" s="81" t="s">
        <v>137</v>
      </c>
      <c r="D126" s="81" t="s">
        <v>123</v>
      </c>
      <c r="E126" s="81" t="s">
        <v>20</v>
      </c>
      <c r="F126" s="81" t="s">
        <v>200</v>
      </c>
      <c r="G126" s="81" t="s">
        <v>189</v>
      </c>
      <c r="H126" s="61">
        <v>39980</v>
      </c>
      <c r="I126" s="81" t="s">
        <v>128</v>
      </c>
      <c r="J126" s="81"/>
      <c r="K126" s="81"/>
      <c r="L126" s="81"/>
      <c r="M126" s="81">
        <v>330</v>
      </c>
      <c r="N126" s="81"/>
      <c r="O126" s="81"/>
      <c r="P126" s="81"/>
      <c r="Q126" s="81"/>
      <c r="R126" s="81"/>
      <c r="S126" s="81"/>
      <c r="T126" s="118">
        <v>2.48256</v>
      </c>
      <c r="U126" s="81">
        <v>69</v>
      </c>
      <c r="V126" s="81">
        <v>17</v>
      </c>
      <c r="W126" s="81">
        <v>14</v>
      </c>
      <c r="X126" s="81">
        <v>5.9</v>
      </c>
      <c r="Y126" s="81">
        <v>15.9</v>
      </c>
      <c r="Z126" s="81">
        <v>0.4</v>
      </c>
      <c r="AA126" s="102">
        <v>85.0141793109584</v>
      </c>
      <c r="AB126" s="102">
        <v>46.6448168656533</v>
      </c>
      <c r="AC126" s="102">
        <v>51.3500818124198</v>
      </c>
      <c r="AD126" s="81"/>
      <c r="AE126" s="81" t="s">
        <v>130</v>
      </c>
      <c r="AF126" s="81">
        <v>80</v>
      </c>
      <c r="AG126" s="81"/>
      <c r="AH126" s="81"/>
      <c r="AI126" s="81"/>
      <c r="AJ126" s="81"/>
      <c r="AK126" s="81"/>
      <c r="AL126" s="81"/>
      <c r="AM126" s="102">
        <v>281.578947368421</v>
      </c>
      <c r="AN126" s="81"/>
      <c r="AO126" s="81">
        <v>0.02888</v>
      </c>
      <c r="AP126" s="81">
        <v>73</v>
      </c>
      <c r="AQ126" s="102">
        <v>2527.70083102493</v>
      </c>
      <c r="AR126" s="81"/>
      <c r="AS126" s="102">
        <v>2527.70083102493</v>
      </c>
      <c r="AT126" s="118">
        <f>AS126/AS127</f>
        <v>0.9125000000000013</v>
      </c>
      <c r="AU126" s="102"/>
      <c r="AV126" s="102">
        <f>AT126*$AU$147</f>
        <v>2349.4076474079957</v>
      </c>
      <c r="AW126" s="102">
        <f>AW125</f>
        <v>2111.377135009953</v>
      </c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</row>
    <row r="127" spans="1:61" ht="15">
      <c r="A127" s="105">
        <v>7</v>
      </c>
      <c r="B127" s="81" t="s">
        <v>135</v>
      </c>
      <c r="C127" s="81" t="s">
        <v>137</v>
      </c>
      <c r="D127" s="81" t="s">
        <v>123</v>
      </c>
      <c r="E127" s="81" t="s">
        <v>20</v>
      </c>
      <c r="F127" s="81" t="s">
        <v>125</v>
      </c>
      <c r="G127" s="81" t="s">
        <v>125</v>
      </c>
      <c r="H127" s="61">
        <v>39980</v>
      </c>
      <c r="I127" s="81" t="s">
        <v>128</v>
      </c>
      <c r="J127" s="81"/>
      <c r="K127" s="81"/>
      <c r="L127" s="81"/>
      <c r="M127" s="81">
        <v>330</v>
      </c>
      <c r="N127" s="81"/>
      <c r="O127" s="81"/>
      <c r="P127" s="81"/>
      <c r="Q127" s="81"/>
      <c r="R127" s="81"/>
      <c r="S127" s="81"/>
      <c r="T127" s="118">
        <v>2.48256</v>
      </c>
      <c r="U127" s="81">
        <v>69</v>
      </c>
      <c r="V127" s="81">
        <v>17</v>
      </c>
      <c r="W127" s="81">
        <v>14</v>
      </c>
      <c r="X127" s="81">
        <v>5.9</v>
      </c>
      <c r="Y127" s="81">
        <v>15.9</v>
      </c>
      <c r="Z127" s="81">
        <v>0.4</v>
      </c>
      <c r="AA127" s="102">
        <v>85.0141793109584</v>
      </c>
      <c r="AB127" s="102">
        <v>46.6448168656533</v>
      </c>
      <c r="AC127" s="102">
        <v>51.3500818124198</v>
      </c>
      <c r="AD127" s="81"/>
      <c r="AE127" s="81" t="s">
        <v>130</v>
      </c>
      <c r="AF127" s="81">
        <v>80</v>
      </c>
      <c r="AG127" s="81"/>
      <c r="AH127" s="81"/>
      <c r="AI127" s="81"/>
      <c r="AJ127" s="81"/>
      <c r="AK127" s="81"/>
      <c r="AL127" s="81"/>
      <c r="AM127" s="102">
        <v>136.842105263158</v>
      </c>
      <c r="AN127" s="81"/>
      <c r="AO127" s="81">
        <v>0.02888</v>
      </c>
      <c r="AP127" s="81">
        <v>80</v>
      </c>
      <c r="AQ127" s="102">
        <v>2770.08310249307</v>
      </c>
      <c r="AR127" s="81"/>
      <c r="AS127" s="102">
        <v>2770.08310249307</v>
      </c>
      <c r="AT127" s="118"/>
      <c r="AU127" s="102"/>
      <c r="AV127" s="102"/>
      <c r="AW127" s="102">
        <f>AW126</f>
        <v>2111.377135009953</v>
      </c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</row>
    <row r="128" spans="1:61" ht="15">
      <c r="A128" s="105">
        <v>7</v>
      </c>
      <c r="B128" s="81" t="s">
        <v>135</v>
      </c>
      <c r="C128" s="81" t="s">
        <v>137</v>
      </c>
      <c r="D128" s="81" t="s">
        <v>123</v>
      </c>
      <c r="E128" s="81" t="s">
        <v>20</v>
      </c>
      <c r="F128" s="81" t="s">
        <v>125</v>
      </c>
      <c r="G128" s="81" t="s">
        <v>125</v>
      </c>
      <c r="H128" s="61">
        <v>39980</v>
      </c>
      <c r="I128" s="81" t="s">
        <v>128</v>
      </c>
      <c r="J128" s="81"/>
      <c r="K128" s="81"/>
      <c r="L128" s="81"/>
      <c r="M128" s="81">
        <v>330</v>
      </c>
      <c r="N128" s="81"/>
      <c r="O128" s="81"/>
      <c r="P128" s="81"/>
      <c r="Q128" s="81"/>
      <c r="R128" s="81"/>
      <c r="S128" s="81"/>
      <c r="T128" s="118">
        <v>2.48256</v>
      </c>
      <c r="U128" s="81">
        <v>69</v>
      </c>
      <c r="V128" s="81">
        <v>17</v>
      </c>
      <c r="W128" s="81">
        <v>14</v>
      </c>
      <c r="X128" s="81">
        <v>5.9</v>
      </c>
      <c r="Y128" s="81">
        <v>15.9</v>
      </c>
      <c r="Z128" s="81">
        <v>0.4</v>
      </c>
      <c r="AA128" s="102">
        <v>85.0141793109584</v>
      </c>
      <c r="AB128" s="102">
        <v>46.6448168656533</v>
      </c>
      <c r="AC128" s="102">
        <v>51.3500818124198</v>
      </c>
      <c r="AD128" s="81"/>
      <c r="AE128" s="81" t="s">
        <v>130</v>
      </c>
      <c r="AF128" s="81">
        <v>80</v>
      </c>
      <c r="AG128" s="81"/>
      <c r="AH128" s="81"/>
      <c r="AI128" s="81"/>
      <c r="AJ128" s="81"/>
      <c r="AK128" s="81"/>
      <c r="AL128" s="81"/>
      <c r="AM128" s="102">
        <v>107.894736842105</v>
      </c>
      <c r="AN128" s="81"/>
      <c r="AO128" s="81">
        <v>0.02888</v>
      </c>
      <c r="AP128" s="81">
        <v>81</v>
      </c>
      <c r="AQ128" s="102">
        <v>2804.70914127424</v>
      </c>
      <c r="AR128" s="81"/>
      <c r="AS128" s="102">
        <v>2804.70914127424</v>
      </c>
      <c r="AT128" s="118"/>
      <c r="AU128" s="102"/>
      <c r="AV128" s="102"/>
      <c r="AW128" s="102">
        <f>AW127</f>
        <v>2111.377135009953</v>
      </c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</row>
    <row r="129" spans="1:61" ht="15">
      <c r="A129" s="105">
        <v>7</v>
      </c>
      <c r="B129" s="81" t="s">
        <v>135</v>
      </c>
      <c r="C129" s="81" t="s">
        <v>137</v>
      </c>
      <c r="D129" s="81" t="s">
        <v>123</v>
      </c>
      <c r="E129" s="81" t="s">
        <v>20</v>
      </c>
      <c r="F129" s="81" t="s">
        <v>243</v>
      </c>
      <c r="G129" s="81" t="s">
        <v>226</v>
      </c>
      <c r="H129" s="61">
        <v>39980</v>
      </c>
      <c r="I129" s="81" t="s">
        <v>128</v>
      </c>
      <c r="J129" s="81"/>
      <c r="K129" s="81"/>
      <c r="L129" s="81"/>
      <c r="M129" s="81">
        <v>330</v>
      </c>
      <c r="N129" s="81"/>
      <c r="O129" s="81"/>
      <c r="P129" s="81"/>
      <c r="Q129" s="81"/>
      <c r="R129" s="81"/>
      <c r="S129" s="81"/>
      <c r="T129" s="118">
        <v>2.48256</v>
      </c>
      <c r="U129" s="81">
        <v>69</v>
      </c>
      <c r="V129" s="81">
        <v>17</v>
      </c>
      <c r="W129" s="81">
        <v>14</v>
      </c>
      <c r="X129" s="81">
        <v>5.9</v>
      </c>
      <c r="Y129" s="81">
        <v>15.9</v>
      </c>
      <c r="Z129" s="81">
        <v>0.4</v>
      </c>
      <c r="AA129" s="102">
        <v>85.0141793109584</v>
      </c>
      <c r="AB129" s="102">
        <v>46.6448168656533</v>
      </c>
      <c r="AC129" s="102">
        <v>51.3500818124198</v>
      </c>
      <c r="AD129" s="81"/>
      <c r="AE129" s="81" t="s">
        <v>130</v>
      </c>
      <c r="AF129" s="81">
        <v>80</v>
      </c>
      <c r="AG129" s="81"/>
      <c r="AH129" s="81"/>
      <c r="AI129" s="81"/>
      <c r="AJ129" s="81"/>
      <c r="AK129" s="81"/>
      <c r="AL129" s="81"/>
      <c r="AM129" s="102">
        <v>205.263157894737</v>
      </c>
      <c r="AN129" s="81"/>
      <c r="AO129" s="81">
        <v>0.02888</v>
      </c>
      <c r="AP129" s="81">
        <v>74</v>
      </c>
      <c r="AQ129" s="102">
        <v>2562.32686980609</v>
      </c>
      <c r="AR129" s="81"/>
      <c r="AS129" s="102">
        <v>2562.32686980609</v>
      </c>
      <c r="AT129" s="118">
        <f>AS129/AS128</f>
        <v>0.9135802469135782</v>
      </c>
      <c r="AU129" s="102"/>
      <c r="AV129" s="102">
        <f>AT129*$AU$147</f>
        <v>2352.1889519119372</v>
      </c>
      <c r="AW129" s="102">
        <f>AW128</f>
        <v>2111.377135009953</v>
      </c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</row>
    <row r="130" spans="1:61" ht="15">
      <c r="A130" s="105">
        <v>7</v>
      </c>
      <c r="B130" s="81" t="s">
        <v>135</v>
      </c>
      <c r="C130" s="81" t="s">
        <v>137</v>
      </c>
      <c r="D130" s="81" t="s">
        <v>123</v>
      </c>
      <c r="E130" s="81" t="s">
        <v>20</v>
      </c>
      <c r="F130" s="81" t="s">
        <v>248</v>
      </c>
      <c r="G130" s="81" t="s">
        <v>227</v>
      </c>
      <c r="H130" s="61">
        <v>39980</v>
      </c>
      <c r="I130" s="81" t="s">
        <v>128</v>
      </c>
      <c r="J130" s="81"/>
      <c r="K130" s="81"/>
      <c r="L130" s="81"/>
      <c r="M130" s="81">
        <v>330</v>
      </c>
      <c r="N130" s="81"/>
      <c r="O130" s="81"/>
      <c r="P130" s="81"/>
      <c r="Q130" s="81"/>
      <c r="R130" s="81"/>
      <c r="S130" s="81"/>
      <c r="T130" s="118">
        <v>2.48256</v>
      </c>
      <c r="U130" s="81">
        <v>69</v>
      </c>
      <c r="V130" s="81">
        <v>17</v>
      </c>
      <c r="W130" s="81">
        <v>14</v>
      </c>
      <c r="X130" s="81">
        <v>5.9</v>
      </c>
      <c r="Y130" s="81">
        <v>15.9</v>
      </c>
      <c r="Z130" s="81">
        <v>0.4</v>
      </c>
      <c r="AA130" s="102">
        <v>85.0141793109584</v>
      </c>
      <c r="AB130" s="102">
        <v>46.6448168656533</v>
      </c>
      <c r="AC130" s="102">
        <v>51.3500818124198</v>
      </c>
      <c r="AD130" s="81"/>
      <c r="AE130" s="81" t="s">
        <v>130</v>
      </c>
      <c r="AF130" s="81">
        <v>80</v>
      </c>
      <c r="AG130" s="81"/>
      <c r="AH130" s="81"/>
      <c r="AI130" s="81"/>
      <c r="AJ130" s="81"/>
      <c r="AK130" s="81"/>
      <c r="AL130" s="81"/>
      <c r="AM130" s="102">
        <v>289.473684210526</v>
      </c>
      <c r="AN130" s="81"/>
      <c r="AO130" s="81">
        <v>0.02888</v>
      </c>
      <c r="AP130" s="81">
        <v>0</v>
      </c>
      <c r="AQ130" s="102">
        <v>0</v>
      </c>
      <c r="AR130" s="81"/>
      <c r="AS130" s="102"/>
      <c r="AT130" s="118"/>
      <c r="AU130" s="102"/>
      <c r="AV130" s="102"/>
      <c r="AW130" s="102">
        <f>AW129</f>
        <v>2111.377135009953</v>
      </c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</row>
    <row r="131" spans="1:61" ht="15">
      <c r="A131" s="105">
        <v>7</v>
      </c>
      <c r="B131" s="81" t="s">
        <v>135</v>
      </c>
      <c r="C131" s="81" t="s">
        <v>137</v>
      </c>
      <c r="D131" s="81" t="s">
        <v>123</v>
      </c>
      <c r="E131" s="81" t="s">
        <v>20</v>
      </c>
      <c r="F131" s="81" t="s">
        <v>125</v>
      </c>
      <c r="G131" s="81" t="s">
        <v>125</v>
      </c>
      <c r="H131" s="61">
        <v>39980</v>
      </c>
      <c r="I131" s="81" t="s">
        <v>128</v>
      </c>
      <c r="J131" s="81"/>
      <c r="K131" s="81"/>
      <c r="L131" s="81"/>
      <c r="M131" s="81">
        <v>330</v>
      </c>
      <c r="N131" s="81"/>
      <c r="O131" s="81"/>
      <c r="P131" s="81"/>
      <c r="Q131" s="81"/>
      <c r="R131" s="81"/>
      <c r="S131" s="81"/>
      <c r="T131" s="118">
        <v>2.48256</v>
      </c>
      <c r="U131" s="81">
        <v>69</v>
      </c>
      <c r="V131" s="81">
        <v>17</v>
      </c>
      <c r="W131" s="81">
        <v>14</v>
      </c>
      <c r="X131" s="81">
        <v>5.9</v>
      </c>
      <c r="Y131" s="81">
        <v>15.9</v>
      </c>
      <c r="Z131" s="81">
        <v>0.4</v>
      </c>
      <c r="AA131" s="102">
        <v>85.0141793109584</v>
      </c>
      <c r="AB131" s="102">
        <v>46.6448168656533</v>
      </c>
      <c r="AC131" s="102">
        <v>51.3500818124198</v>
      </c>
      <c r="AD131" s="81"/>
      <c r="AE131" s="81" t="s">
        <v>130</v>
      </c>
      <c r="AF131" s="81">
        <v>80</v>
      </c>
      <c r="AG131" s="81"/>
      <c r="AH131" s="81"/>
      <c r="AI131" s="81"/>
      <c r="AJ131" s="81"/>
      <c r="AK131" s="81"/>
      <c r="AL131" s="81"/>
      <c r="AM131" s="102">
        <v>171.052631578947</v>
      </c>
      <c r="AN131" s="81"/>
      <c r="AO131" s="81">
        <v>0.02888</v>
      </c>
      <c r="AP131" s="81">
        <v>71</v>
      </c>
      <c r="AQ131" s="102">
        <v>2458.4487534626</v>
      </c>
      <c r="AR131" s="81"/>
      <c r="AS131" s="102">
        <v>2458.4487534626</v>
      </c>
      <c r="AT131" s="118"/>
      <c r="AU131" s="102"/>
      <c r="AV131" s="102"/>
      <c r="AW131" s="102">
        <f>AW130</f>
        <v>2111.377135009953</v>
      </c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</row>
    <row r="132" spans="1:61" ht="15">
      <c r="A132" s="105">
        <v>7</v>
      </c>
      <c r="B132" s="81" t="s">
        <v>135</v>
      </c>
      <c r="C132" s="81" t="s">
        <v>137</v>
      </c>
      <c r="D132" s="81" t="s">
        <v>123</v>
      </c>
      <c r="E132" s="81" t="s">
        <v>20</v>
      </c>
      <c r="F132" s="81" t="s">
        <v>125</v>
      </c>
      <c r="G132" s="81" t="s">
        <v>125</v>
      </c>
      <c r="H132" s="61">
        <v>39980</v>
      </c>
      <c r="I132" s="81" t="s">
        <v>128</v>
      </c>
      <c r="J132" s="81"/>
      <c r="K132" s="81"/>
      <c r="L132" s="81"/>
      <c r="M132" s="81">
        <v>330</v>
      </c>
      <c r="N132" s="81"/>
      <c r="O132" s="81"/>
      <c r="P132" s="81"/>
      <c r="Q132" s="81"/>
      <c r="R132" s="81"/>
      <c r="S132" s="81"/>
      <c r="T132" s="118">
        <v>2.48256</v>
      </c>
      <c r="U132" s="81">
        <v>69</v>
      </c>
      <c r="V132" s="81">
        <v>17</v>
      </c>
      <c r="W132" s="81">
        <v>14</v>
      </c>
      <c r="X132" s="81">
        <v>5.9</v>
      </c>
      <c r="Y132" s="81">
        <v>15.9</v>
      </c>
      <c r="Z132" s="81">
        <v>0.4</v>
      </c>
      <c r="AA132" s="102">
        <v>85.0141793109584</v>
      </c>
      <c r="AB132" s="102">
        <v>46.6448168656533</v>
      </c>
      <c r="AC132" s="102">
        <v>51.3500818124198</v>
      </c>
      <c r="AD132" s="81"/>
      <c r="AE132" s="81" t="s">
        <v>130</v>
      </c>
      <c r="AF132" s="81">
        <v>80</v>
      </c>
      <c r="AG132" s="81"/>
      <c r="AH132" s="81"/>
      <c r="AI132" s="81"/>
      <c r="AJ132" s="81"/>
      <c r="AK132" s="81"/>
      <c r="AL132" s="81"/>
      <c r="AM132" s="102">
        <v>173.684210526316</v>
      </c>
      <c r="AN132" s="81"/>
      <c r="AO132" s="81">
        <v>0.02888</v>
      </c>
      <c r="AP132" s="81">
        <v>70</v>
      </c>
      <c r="AQ132" s="102">
        <v>2423.82271468144</v>
      </c>
      <c r="AR132" s="81"/>
      <c r="AS132" s="102">
        <v>2423.82271468144</v>
      </c>
      <c r="AT132" s="118"/>
      <c r="AU132" s="102"/>
      <c r="AV132" s="102"/>
      <c r="AW132" s="102">
        <f>AW131</f>
        <v>2111.377135009953</v>
      </c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</row>
    <row r="133" spans="1:61" ht="15">
      <c r="A133" s="105">
        <v>7</v>
      </c>
      <c r="B133" s="81" t="s">
        <v>135</v>
      </c>
      <c r="C133" s="81" t="s">
        <v>137</v>
      </c>
      <c r="D133" s="81" t="s">
        <v>123</v>
      </c>
      <c r="E133" s="81" t="s">
        <v>20</v>
      </c>
      <c r="F133" s="81" t="s">
        <v>248</v>
      </c>
      <c r="G133" s="81" t="s">
        <v>227</v>
      </c>
      <c r="H133" s="61">
        <v>39980</v>
      </c>
      <c r="I133" s="81" t="s">
        <v>128</v>
      </c>
      <c r="J133" s="81"/>
      <c r="K133" s="81"/>
      <c r="L133" s="81"/>
      <c r="M133" s="81">
        <v>330</v>
      </c>
      <c r="N133" s="81"/>
      <c r="O133" s="81"/>
      <c r="P133" s="81"/>
      <c r="Q133" s="81"/>
      <c r="R133" s="81"/>
      <c r="S133" s="81"/>
      <c r="T133" s="118">
        <v>2.48256</v>
      </c>
      <c r="U133" s="81">
        <v>69</v>
      </c>
      <c r="V133" s="81">
        <v>17</v>
      </c>
      <c r="W133" s="81">
        <v>14</v>
      </c>
      <c r="X133" s="81">
        <v>5.9</v>
      </c>
      <c r="Y133" s="81">
        <v>15.9</v>
      </c>
      <c r="Z133" s="81">
        <v>0.4</v>
      </c>
      <c r="AA133" s="102">
        <v>85.0141793109584</v>
      </c>
      <c r="AB133" s="102">
        <v>46.6448168656533</v>
      </c>
      <c r="AC133" s="102">
        <v>51.3500818124198</v>
      </c>
      <c r="AD133" s="81"/>
      <c r="AE133" s="81" t="s">
        <v>130</v>
      </c>
      <c r="AF133" s="81">
        <v>80</v>
      </c>
      <c r="AG133" s="81"/>
      <c r="AH133" s="81"/>
      <c r="AI133" s="81"/>
      <c r="AJ133" s="81"/>
      <c r="AK133" s="81"/>
      <c r="AL133" s="81"/>
      <c r="AM133" s="102">
        <v>228.947368421053</v>
      </c>
      <c r="AN133" s="81"/>
      <c r="AO133" s="81">
        <v>0.02888</v>
      </c>
      <c r="AP133" s="81">
        <v>55</v>
      </c>
      <c r="AQ133" s="102">
        <v>1904.43213296399</v>
      </c>
      <c r="AR133" s="81"/>
      <c r="AS133" s="102">
        <v>1904.43213296399</v>
      </c>
      <c r="AT133" s="118">
        <f>AS133/AS132</f>
        <v>0.7857142857142863</v>
      </c>
      <c r="AU133" s="102"/>
      <c r="AV133" s="102">
        <f>AT133*$AU$147</f>
        <v>2022.9733167505233</v>
      </c>
      <c r="AW133" s="102">
        <f>AW132</f>
        <v>2111.377135009953</v>
      </c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</row>
    <row r="134" spans="1:61" ht="15">
      <c r="A134" s="105">
        <v>7</v>
      </c>
      <c r="B134" s="81" t="s">
        <v>135</v>
      </c>
      <c r="C134" s="81" t="s">
        <v>137</v>
      </c>
      <c r="D134" s="81" t="s">
        <v>123</v>
      </c>
      <c r="E134" s="81" t="s">
        <v>20</v>
      </c>
      <c r="F134" s="81" t="s">
        <v>250</v>
      </c>
      <c r="G134" s="81" t="s">
        <v>246</v>
      </c>
      <c r="H134" s="61">
        <v>39980</v>
      </c>
      <c r="I134" s="81" t="s">
        <v>128</v>
      </c>
      <c r="J134" s="81"/>
      <c r="K134" s="81"/>
      <c r="L134" s="81"/>
      <c r="M134" s="81">
        <v>330</v>
      </c>
      <c r="N134" s="81"/>
      <c r="O134" s="81"/>
      <c r="P134" s="81"/>
      <c r="Q134" s="81"/>
      <c r="R134" s="81"/>
      <c r="S134" s="81"/>
      <c r="T134" s="118">
        <v>2.48256</v>
      </c>
      <c r="U134" s="81">
        <v>69</v>
      </c>
      <c r="V134" s="81">
        <v>17</v>
      </c>
      <c r="W134" s="81">
        <v>14</v>
      </c>
      <c r="X134" s="81">
        <v>5.9</v>
      </c>
      <c r="Y134" s="81">
        <v>15.9</v>
      </c>
      <c r="Z134" s="81">
        <v>0.4</v>
      </c>
      <c r="AA134" s="102">
        <v>85.0141793109584</v>
      </c>
      <c r="AB134" s="102">
        <v>46.6448168656533</v>
      </c>
      <c r="AC134" s="102">
        <v>51.3500818124198</v>
      </c>
      <c r="AD134" s="81"/>
      <c r="AE134" s="81" t="s">
        <v>130</v>
      </c>
      <c r="AF134" s="81">
        <v>80</v>
      </c>
      <c r="AG134" s="81"/>
      <c r="AH134" s="81"/>
      <c r="AI134" s="81"/>
      <c r="AJ134" s="81"/>
      <c r="AK134" s="81"/>
      <c r="AL134" s="81"/>
      <c r="AM134" s="102">
        <v>257.894736842105</v>
      </c>
      <c r="AN134" s="81"/>
      <c r="AO134" s="81">
        <v>0.02888</v>
      </c>
      <c r="AP134" s="81">
        <v>49</v>
      </c>
      <c r="AQ134" s="102">
        <v>1696.67590027701</v>
      </c>
      <c r="AR134" s="81"/>
      <c r="AS134" s="102">
        <v>1696.67590027701</v>
      </c>
      <c r="AT134" s="118">
        <f>AS134/AS135</f>
        <v>0.7538461538461557</v>
      </c>
      <c r="AU134" s="102"/>
      <c r="AV134" s="102">
        <f>AT134*$AU$147</f>
        <v>1940.9226507564497</v>
      </c>
      <c r="AW134" s="102">
        <f>AW133</f>
        <v>2111.377135009953</v>
      </c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</row>
    <row r="135" spans="1:61" ht="15">
      <c r="A135" s="105">
        <v>7</v>
      </c>
      <c r="B135" s="81" t="s">
        <v>135</v>
      </c>
      <c r="C135" s="81" t="s">
        <v>137</v>
      </c>
      <c r="D135" s="81" t="s">
        <v>123</v>
      </c>
      <c r="E135" s="81" t="s">
        <v>20</v>
      </c>
      <c r="F135" s="81" t="s">
        <v>125</v>
      </c>
      <c r="G135" s="81" t="s">
        <v>125</v>
      </c>
      <c r="H135" s="61">
        <v>39980</v>
      </c>
      <c r="I135" s="81" t="s">
        <v>128</v>
      </c>
      <c r="J135" s="81"/>
      <c r="K135" s="81"/>
      <c r="L135" s="81"/>
      <c r="M135" s="81">
        <v>330</v>
      </c>
      <c r="N135" s="81"/>
      <c r="O135" s="81"/>
      <c r="P135" s="81"/>
      <c r="Q135" s="81"/>
      <c r="R135" s="81"/>
      <c r="S135" s="81"/>
      <c r="T135" s="118">
        <v>2.48256</v>
      </c>
      <c r="U135" s="81">
        <v>69</v>
      </c>
      <c r="V135" s="81">
        <v>17</v>
      </c>
      <c r="W135" s="81">
        <v>14</v>
      </c>
      <c r="X135" s="81">
        <v>5.9</v>
      </c>
      <c r="Y135" s="81">
        <v>15.9</v>
      </c>
      <c r="Z135" s="81">
        <v>0.4</v>
      </c>
      <c r="AA135" s="102">
        <v>85.0141793109584</v>
      </c>
      <c r="AB135" s="102">
        <v>46.6448168656533</v>
      </c>
      <c r="AC135" s="102">
        <v>51.3500818124198</v>
      </c>
      <c r="AD135" s="81"/>
      <c r="AE135" s="81" t="s">
        <v>130</v>
      </c>
      <c r="AF135" s="81">
        <v>80</v>
      </c>
      <c r="AG135" s="81"/>
      <c r="AH135" s="81"/>
      <c r="AI135" s="81"/>
      <c r="AJ135" s="81"/>
      <c r="AK135" s="81"/>
      <c r="AL135" s="81"/>
      <c r="AM135" s="102">
        <v>150</v>
      </c>
      <c r="AN135" s="81"/>
      <c r="AO135" s="81">
        <v>0.02888</v>
      </c>
      <c r="AP135" s="81">
        <v>65</v>
      </c>
      <c r="AQ135" s="102">
        <v>2250.69252077562</v>
      </c>
      <c r="AR135" s="81"/>
      <c r="AS135" s="102">
        <v>2250.69252077562</v>
      </c>
      <c r="AT135" s="118"/>
      <c r="AU135" s="102"/>
      <c r="AV135" s="102"/>
      <c r="AW135" s="102">
        <f>AW134</f>
        <v>2111.377135009953</v>
      </c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</row>
    <row r="136" spans="1:61" ht="15">
      <c r="A136" s="105">
        <v>7</v>
      </c>
      <c r="B136" s="81" t="s">
        <v>135</v>
      </c>
      <c r="C136" s="81" t="s">
        <v>137</v>
      </c>
      <c r="D136" s="81" t="s">
        <v>123</v>
      </c>
      <c r="E136" s="81" t="s">
        <v>20</v>
      </c>
      <c r="F136" s="81" t="s">
        <v>125</v>
      </c>
      <c r="G136" s="81" t="s">
        <v>125</v>
      </c>
      <c r="H136" s="61">
        <v>39980</v>
      </c>
      <c r="I136" s="81" t="s">
        <v>128</v>
      </c>
      <c r="J136" s="81"/>
      <c r="K136" s="81"/>
      <c r="L136" s="81"/>
      <c r="M136" s="81">
        <v>330</v>
      </c>
      <c r="N136" s="81"/>
      <c r="O136" s="81"/>
      <c r="P136" s="81"/>
      <c r="Q136" s="81"/>
      <c r="R136" s="81"/>
      <c r="S136" s="81"/>
      <c r="T136" s="118">
        <v>2.48256</v>
      </c>
      <c r="U136" s="81">
        <v>69</v>
      </c>
      <c r="V136" s="81">
        <v>17</v>
      </c>
      <c r="W136" s="81">
        <v>14</v>
      </c>
      <c r="X136" s="81">
        <v>5.9</v>
      </c>
      <c r="Y136" s="81">
        <v>15.9</v>
      </c>
      <c r="Z136" s="81">
        <v>0.4</v>
      </c>
      <c r="AA136" s="102">
        <v>85.0141793109584</v>
      </c>
      <c r="AB136" s="102">
        <v>46.6448168656533</v>
      </c>
      <c r="AC136" s="102">
        <v>51.3500818124198</v>
      </c>
      <c r="AD136" s="81"/>
      <c r="AE136" s="81" t="s">
        <v>130</v>
      </c>
      <c r="AF136" s="81">
        <v>80</v>
      </c>
      <c r="AG136" s="81"/>
      <c r="AH136" s="81"/>
      <c r="AI136" s="81"/>
      <c r="AJ136" s="81"/>
      <c r="AK136" s="81"/>
      <c r="AL136" s="81"/>
      <c r="AM136" s="102">
        <v>139.473684210526</v>
      </c>
      <c r="AN136" s="81"/>
      <c r="AO136" s="81">
        <v>0.02888</v>
      </c>
      <c r="AP136" s="81">
        <v>64</v>
      </c>
      <c r="AQ136" s="102">
        <v>2216.06648199446</v>
      </c>
      <c r="AR136" s="81"/>
      <c r="AS136" s="102">
        <v>2216.06648199446</v>
      </c>
      <c r="AT136" s="118"/>
      <c r="AU136" s="102"/>
      <c r="AV136" s="102"/>
      <c r="AW136" s="102">
        <f>AW135</f>
        <v>2111.377135009953</v>
      </c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</row>
    <row r="137" spans="1:61" ht="15">
      <c r="A137" s="105">
        <v>7</v>
      </c>
      <c r="B137" s="81" t="s">
        <v>135</v>
      </c>
      <c r="C137" s="81" t="s">
        <v>137</v>
      </c>
      <c r="D137" s="81" t="s">
        <v>123</v>
      </c>
      <c r="E137" s="81" t="s">
        <v>20</v>
      </c>
      <c r="F137" s="81" t="s">
        <v>255</v>
      </c>
      <c r="G137" s="81" t="s">
        <v>247</v>
      </c>
      <c r="H137" s="61">
        <v>39980</v>
      </c>
      <c r="I137" s="81" t="s">
        <v>128</v>
      </c>
      <c r="J137" s="81"/>
      <c r="K137" s="81"/>
      <c r="L137" s="81"/>
      <c r="M137" s="81">
        <v>330</v>
      </c>
      <c r="N137" s="81"/>
      <c r="O137" s="81"/>
      <c r="P137" s="81"/>
      <c r="Q137" s="81"/>
      <c r="R137" s="81"/>
      <c r="S137" s="81"/>
      <c r="T137" s="118">
        <v>2.48256</v>
      </c>
      <c r="U137" s="81">
        <v>69</v>
      </c>
      <c r="V137" s="81">
        <v>17</v>
      </c>
      <c r="W137" s="81">
        <v>14</v>
      </c>
      <c r="X137" s="81">
        <v>5.9</v>
      </c>
      <c r="Y137" s="81">
        <v>15.9</v>
      </c>
      <c r="Z137" s="81">
        <v>0.4</v>
      </c>
      <c r="AA137" s="102">
        <v>85.0141793109584</v>
      </c>
      <c r="AB137" s="102">
        <v>46.6448168656533</v>
      </c>
      <c r="AC137" s="102">
        <v>51.3500818124198</v>
      </c>
      <c r="AD137" s="81"/>
      <c r="AE137" s="81" t="s">
        <v>130</v>
      </c>
      <c r="AF137" s="81">
        <v>80</v>
      </c>
      <c r="AG137" s="81"/>
      <c r="AH137" s="81"/>
      <c r="AI137" s="81"/>
      <c r="AJ137" s="81"/>
      <c r="AK137" s="81"/>
      <c r="AL137" s="81"/>
      <c r="AM137" s="102">
        <v>321.052631578947</v>
      </c>
      <c r="AN137" s="81"/>
      <c r="AO137" s="81">
        <v>0.02888</v>
      </c>
      <c r="AP137" s="81">
        <v>60</v>
      </c>
      <c r="AQ137" s="102">
        <v>2077.56232686981</v>
      </c>
      <c r="AR137" s="81"/>
      <c r="AS137" s="102">
        <v>2077.56232686981</v>
      </c>
      <c r="AT137" s="118">
        <f>AS137/AS136</f>
        <v>0.9375000000000017</v>
      </c>
      <c r="AU137" s="102"/>
      <c r="AV137" s="102">
        <f>AT137*$AU$147</f>
        <v>2413.774980213695</v>
      </c>
      <c r="AW137" s="102">
        <f>AW136</f>
        <v>2111.377135009953</v>
      </c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</row>
    <row r="138" spans="1:61" ht="15">
      <c r="A138" s="105">
        <v>7</v>
      </c>
      <c r="B138" s="81" t="s">
        <v>135</v>
      </c>
      <c r="C138" s="81" t="s">
        <v>137</v>
      </c>
      <c r="D138" s="81" t="s">
        <v>123</v>
      </c>
      <c r="E138" s="81" t="s">
        <v>20</v>
      </c>
      <c r="F138" s="81" t="s">
        <v>256</v>
      </c>
      <c r="G138" s="81" t="s">
        <v>241</v>
      </c>
      <c r="H138" s="61">
        <v>39980</v>
      </c>
      <c r="I138" s="81" t="s">
        <v>128</v>
      </c>
      <c r="J138" s="81"/>
      <c r="K138" s="81"/>
      <c r="L138" s="81"/>
      <c r="M138" s="81">
        <v>330</v>
      </c>
      <c r="N138" s="81"/>
      <c r="O138" s="81"/>
      <c r="P138" s="81"/>
      <c r="Q138" s="81"/>
      <c r="R138" s="81"/>
      <c r="S138" s="81"/>
      <c r="T138" s="118">
        <v>2.48256</v>
      </c>
      <c r="U138" s="81">
        <v>69</v>
      </c>
      <c r="V138" s="81">
        <v>17</v>
      </c>
      <c r="W138" s="81">
        <v>14</v>
      </c>
      <c r="X138" s="81">
        <v>5.9</v>
      </c>
      <c r="Y138" s="81">
        <v>15.9</v>
      </c>
      <c r="Z138" s="81">
        <v>0.4</v>
      </c>
      <c r="AA138" s="102">
        <v>85.0141793109584</v>
      </c>
      <c r="AB138" s="102">
        <v>46.6448168656533</v>
      </c>
      <c r="AC138" s="102">
        <v>51.3500818124198</v>
      </c>
      <c r="AD138" s="81"/>
      <c r="AE138" s="81" t="s">
        <v>130</v>
      </c>
      <c r="AF138" s="81">
        <v>80</v>
      </c>
      <c r="AG138" s="81"/>
      <c r="AH138" s="81"/>
      <c r="AI138" s="81"/>
      <c r="AJ138" s="81"/>
      <c r="AK138" s="81"/>
      <c r="AL138" s="81"/>
      <c r="AM138" s="102">
        <v>336.842105263158</v>
      </c>
      <c r="AN138" s="81"/>
      <c r="AO138" s="81">
        <v>0.02888</v>
      </c>
      <c r="AP138" s="81">
        <v>48</v>
      </c>
      <c r="AQ138" s="102">
        <v>1662.04986149584</v>
      </c>
      <c r="AR138" s="81"/>
      <c r="AS138" s="102">
        <v>1662.04986149584</v>
      </c>
      <c r="AT138" s="118">
        <f>AS138/AS139</f>
        <v>0.6575342465753409</v>
      </c>
      <c r="AU138" s="102"/>
      <c r="AV138" s="102">
        <f>AT138*$AU$147</f>
        <v>1692.9490272183655</v>
      </c>
      <c r="AW138" s="102">
        <f>AW137</f>
        <v>2111.377135009953</v>
      </c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</row>
    <row r="139" spans="1:61" ht="15">
      <c r="A139" s="105">
        <v>7</v>
      </c>
      <c r="B139" s="81" t="s">
        <v>135</v>
      </c>
      <c r="C139" s="81" t="s">
        <v>137</v>
      </c>
      <c r="D139" s="81" t="s">
        <v>123</v>
      </c>
      <c r="E139" s="81" t="s">
        <v>20</v>
      </c>
      <c r="F139" s="81" t="s">
        <v>125</v>
      </c>
      <c r="G139" s="81" t="s">
        <v>125</v>
      </c>
      <c r="H139" s="61">
        <v>39980</v>
      </c>
      <c r="I139" s="81" t="s">
        <v>128</v>
      </c>
      <c r="J139" s="81"/>
      <c r="K139" s="81"/>
      <c r="L139" s="81"/>
      <c r="M139" s="81">
        <v>330</v>
      </c>
      <c r="N139" s="81"/>
      <c r="O139" s="81"/>
      <c r="P139" s="81"/>
      <c r="Q139" s="81"/>
      <c r="R139" s="81"/>
      <c r="S139" s="81"/>
      <c r="T139" s="118">
        <v>2.48256</v>
      </c>
      <c r="U139" s="81">
        <v>69</v>
      </c>
      <c r="V139" s="81">
        <v>17</v>
      </c>
      <c r="W139" s="81">
        <v>14</v>
      </c>
      <c r="X139" s="81">
        <v>5.9</v>
      </c>
      <c r="Y139" s="81">
        <v>15.9</v>
      </c>
      <c r="Z139" s="81">
        <v>0.4</v>
      </c>
      <c r="AA139" s="102">
        <v>85.0141793109584</v>
      </c>
      <c r="AB139" s="102">
        <v>46.6448168656533</v>
      </c>
      <c r="AC139" s="102">
        <v>51.3500818124198</v>
      </c>
      <c r="AD139" s="81"/>
      <c r="AE139" s="81" t="s">
        <v>130</v>
      </c>
      <c r="AF139" s="81">
        <v>80</v>
      </c>
      <c r="AG139" s="81"/>
      <c r="AH139" s="81"/>
      <c r="AI139" s="81"/>
      <c r="AJ139" s="81"/>
      <c r="AK139" s="81"/>
      <c r="AL139" s="81"/>
      <c r="AM139" s="102">
        <v>144.736842105263</v>
      </c>
      <c r="AN139" s="81"/>
      <c r="AO139" s="81">
        <v>0.02888</v>
      </c>
      <c r="AP139" s="81">
        <v>73</v>
      </c>
      <c r="AQ139" s="102">
        <v>2527.70083102493</v>
      </c>
      <c r="AR139" s="81"/>
      <c r="AS139" s="102">
        <v>2527.70083102493</v>
      </c>
      <c r="AT139" s="118"/>
      <c r="AU139" s="102"/>
      <c r="AV139" s="102"/>
      <c r="AW139" s="102">
        <f>AW138</f>
        <v>2111.377135009953</v>
      </c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</row>
    <row r="140" spans="1:61" ht="15">
      <c r="A140" s="105">
        <v>7</v>
      </c>
      <c r="B140" s="81" t="s">
        <v>135</v>
      </c>
      <c r="C140" s="81" t="s">
        <v>137</v>
      </c>
      <c r="D140" s="81" t="s">
        <v>123</v>
      </c>
      <c r="E140" s="81" t="s">
        <v>20</v>
      </c>
      <c r="F140" s="81" t="s">
        <v>125</v>
      </c>
      <c r="G140" s="81" t="s">
        <v>125</v>
      </c>
      <c r="H140" s="61">
        <v>39980</v>
      </c>
      <c r="I140" s="81" t="s">
        <v>128</v>
      </c>
      <c r="J140" s="81"/>
      <c r="K140" s="81"/>
      <c r="L140" s="81"/>
      <c r="M140" s="81">
        <v>330</v>
      </c>
      <c r="N140" s="81"/>
      <c r="O140" s="81"/>
      <c r="P140" s="81"/>
      <c r="Q140" s="81"/>
      <c r="R140" s="81"/>
      <c r="S140" s="81"/>
      <c r="T140" s="118">
        <v>2.48256</v>
      </c>
      <c r="U140" s="81">
        <v>69</v>
      </c>
      <c r="V140" s="81">
        <v>17</v>
      </c>
      <c r="W140" s="81">
        <v>14</v>
      </c>
      <c r="X140" s="81">
        <v>5.9</v>
      </c>
      <c r="Y140" s="81">
        <v>15.9</v>
      </c>
      <c r="Z140" s="81">
        <v>0.4</v>
      </c>
      <c r="AA140" s="102">
        <v>85.0141793109584</v>
      </c>
      <c r="AB140" s="102">
        <v>46.6448168656533</v>
      </c>
      <c r="AC140" s="102">
        <v>51.3500818124198</v>
      </c>
      <c r="AD140" s="81"/>
      <c r="AE140" s="81" t="s">
        <v>130</v>
      </c>
      <c r="AF140" s="81">
        <v>80</v>
      </c>
      <c r="AG140" s="81"/>
      <c r="AH140" s="81"/>
      <c r="AI140" s="81"/>
      <c r="AJ140" s="81"/>
      <c r="AK140" s="81"/>
      <c r="AL140" s="81"/>
      <c r="AM140" s="102">
        <v>144.736842105263</v>
      </c>
      <c r="AN140" s="81"/>
      <c r="AO140" s="81">
        <v>0.02888</v>
      </c>
      <c r="AP140" s="81">
        <v>72</v>
      </c>
      <c r="AQ140" s="102">
        <v>2493.07479224377</v>
      </c>
      <c r="AR140" s="81"/>
      <c r="AS140" s="102">
        <v>2493.07479224377</v>
      </c>
      <c r="AT140" s="118"/>
      <c r="AU140" s="102"/>
      <c r="AV140" s="102"/>
      <c r="AW140" s="102">
        <f>AW139</f>
        <v>2111.377135009953</v>
      </c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</row>
    <row r="141" spans="1:61" ht="15">
      <c r="A141" s="105">
        <v>7</v>
      </c>
      <c r="B141" s="81" t="s">
        <v>135</v>
      </c>
      <c r="C141" s="81" t="s">
        <v>137</v>
      </c>
      <c r="D141" s="81" t="s">
        <v>123</v>
      </c>
      <c r="E141" s="81" t="s">
        <v>20</v>
      </c>
      <c r="F141" s="81" t="s">
        <v>277</v>
      </c>
      <c r="G141" s="81" t="s">
        <v>254</v>
      </c>
      <c r="H141" s="61">
        <v>39980</v>
      </c>
      <c r="I141" s="81" t="s">
        <v>128</v>
      </c>
      <c r="J141" s="81"/>
      <c r="K141" s="81"/>
      <c r="L141" s="81"/>
      <c r="M141" s="81">
        <v>330</v>
      </c>
      <c r="N141" s="81"/>
      <c r="O141" s="81"/>
      <c r="P141" s="81"/>
      <c r="Q141" s="81"/>
      <c r="R141" s="81"/>
      <c r="S141" s="81"/>
      <c r="T141" s="118">
        <v>2.48256</v>
      </c>
      <c r="U141" s="81">
        <v>69</v>
      </c>
      <c r="V141" s="81">
        <v>17</v>
      </c>
      <c r="W141" s="81">
        <v>14</v>
      </c>
      <c r="X141" s="81">
        <v>5.9</v>
      </c>
      <c r="Y141" s="81">
        <v>15.9</v>
      </c>
      <c r="Z141" s="81">
        <v>0.4</v>
      </c>
      <c r="AA141" s="102">
        <v>85.0141793109584</v>
      </c>
      <c r="AB141" s="102">
        <v>46.6448168656533</v>
      </c>
      <c r="AC141" s="102">
        <v>51.3500818124198</v>
      </c>
      <c r="AD141" s="81"/>
      <c r="AE141" s="81" t="s">
        <v>130</v>
      </c>
      <c r="AF141" s="81">
        <v>80</v>
      </c>
      <c r="AG141" s="81"/>
      <c r="AH141" s="81"/>
      <c r="AI141" s="81"/>
      <c r="AJ141" s="81"/>
      <c r="AK141" s="81"/>
      <c r="AL141" s="81"/>
      <c r="AM141" s="102">
        <v>294.736842105263</v>
      </c>
      <c r="AN141" s="81"/>
      <c r="AO141" s="81">
        <v>0.02888</v>
      </c>
      <c r="AP141" s="81">
        <v>63</v>
      </c>
      <c r="AQ141" s="102">
        <v>2181.4404432133</v>
      </c>
      <c r="AR141" s="81"/>
      <c r="AS141" s="102">
        <v>2181.4404432133</v>
      </c>
      <c r="AT141" s="118">
        <f>AS141/AS140</f>
        <v>0.8750000000000006</v>
      </c>
      <c r="AU141" s="102"/>
      <c r="AV141" s="102">
        <f>AT141*$AU$147</f>
        <v>2252.856648199446</v>
      </c>
      <c r="AW141" s="102">
        <f>AW140</f>
        <v>2111.377135009953</v>
      </c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</row>
    <row r="142" spans="1:61" ht="15">
      <c r="A142" s="105">
        <v>7</v>
      </c>
      <c r="B142" s="81" t="s">
        <v>135</v>
      </c>
      <c r="C142" s="81" t="s">
        <v>137</v>
      </c>
      <c r="D142" s="81" t="s">
        <v>123</v>
      </c>
      <c r="E142" s="81" t="s">
        <v>20</v>
      </c>
      <c r="F142" s="81" t="s">
        <v>282</v>
      </c>
      <c r="G142" s="81" t="s">
        <v>252</v>
      </c>
      <c r="H142" s="61">
        <v>39980</v>
      </c>
      <c r="I142" s="81" t="s">
        <v>128</v>
      </c>
      <c r="J142" s="81"/>
      <c r="K142" s="81"/>
      <c r="L142" s="81"/>
      <c r="M142" s="81">
        <v>330</v>
      </c>
      <c r="N142" s="81"/>
      <c r="O142" s="81"/>
      <c r="P142" s="81"/>
      <c r="Q142" s="81"/>
      <c r="R142" s="81"/>
      <c r="S142" s="81"/>
      <c r="T142" s="118">
        <v>2.48256</v>
      </c>
      <c r="U142" s="81">
        <v>69</v>
      </c>
      <c r="V142" s="81">
        <v>17</v>
      </c>
      <c r="W142" s="81">
        <v>14</v>
      </c>
      <c r="X142" s="81">
        <v>5.9</v>
      </c>
      <c r="Y142" s="81">
        <v>15.9</v>
      </c>
      <c r="Z142" s="81">
        <v>0.4</v>
      </c>
      <c r="AA142" s="102">
        <v>85.0141793109584</v>
      </c>
      <c r="AB142" s="102">
        <v>46.6448168656533</v>
      </c>
      <c r="AC142" s="102">
        <v>51.3500818124198</v>
      </c>
      <c r="AD142" s="81"/>
      <c r="AE142" s="81" t="s">
        <v>130</v>
      </c>
      <c r="AF142" s="81">
        <v>80</v>
      </c>
      <c r="AG142" s="81"/>
      <c r="AH142" s="81"/>
      <c r="AI142" s="81"/>
      <c r="AJ142" s="81"/>
      <c r="AK142" s="81"/>
      <c r="AL142" s="81"/>
      <c r="AM142" s="102">
        <v>328.947368421053</v>
      </c>
      <c r="AN142" s="81"/>
      <c r="AO142" s="81">
        <v>0.02888</v>
      </c>
      <c r="AP142" s="81">
        <v>64</v>
      </c>
      <c r="AQ142" s="102">
        <v>2216.06648199446</v>
      </c>
      <c r="AR142" s="81"/>
      <c r="AS142" s="102">
        <v>2216.06648199446</v>
      </c>
      <c r="AT142" s="118">
        <f>AS142/AS143</f>
        <v>0.8767123287671237</v>
      </c>
      <c r="AU142" s="102"/>
      <c r="AV142" s="102">
        <f>AT142*$AU$147</f>
        <v>2257.265369624494</v>
      </c>
      <c r="AW142" s="102">
        <f>AW141</f>
        <v>2111.377135009953</v>
      </c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</row>
    <row r="143" spans="1:61" ht="15">
      <c r="A143" s="105">
        <v>7</v>
      </c>
      <c r="B143" s="81" t="s">
        <v>135</v>
      </c>
      <c r="C143" s="81" t="s">
        <v>137</v>
      </c>
      <c r="D143" s="81" t="s">
        <v>123</v>
      </c>
      <c r="E143" s="81" t="s">
        <v>20</v>
      </c>
      <c r="F143" s="81" t="s">
        <v>125</v>
      </c>
      <c r="G143" s="81" t="s">
        <v>125</v>
      </c>
      <c r="H143" s="61">
        <v>39980</v>
      </c>
      <c r="I143" s="81" t="s">
        <v>128</v>
      </c>
      <c r="J143" s="81"/>
      <c r="K143" s="81"/>
      <c r="L143" s="81"/>
      <c r="M143" s="81">
        <v>330</v>
      </c>
      <c r="N143" s="81"/>
      <c r="O143" s="81"/>
      <c r="P143" s="81"/>
      <c r="Q143" s="81"/>
      <c r="R143" s="81"/>
      <c r="S143" s="81"/>
      <c r="T143" s="118">
        <v>2.48256</v>
      </c>
      <c r="U143" s="81">
        <v>69</v>
      </c>
      <c r="V143" s="81">
        <v>17</v>
      </c>
      <c r="W143" s="81">
        <v>14</v>
      </c>
      <c r="X143" s="81">
        <v>5.9</v>
      </c>
      <c r="Y143" s="81">
        <v>15.9</v>
      </c>
      <c r="Z143" s="81">
        <v>0.4</v>
      </c>
      <c r="AA143" s="102">
        <v>85.0141793109584</v>
      </c>
      <c r="AB143" s="102">
        <v>46.6448168656533</v>
      </c>
      <c r="AC143" s="102">
        <v>51.3500818124198</v>
      </c>
      <c r="AD143" s="81"/>
      <c r="AE143" s="81" t="s">
        <v>130</v>
      </c>
      <c r="AF143" s="81">
        <v>80</v>
      </c>
      <c r="AG143" s="81"/>
      <c r="AH143" s="81"/>
      <c r="AI143" s="81"/>
      <c r="AJ143" s="81"/>
      <c r="AK143" s="81"/>
      <c r="AL143" s="81"/>
      <c r="AM143" s="102">
        <v>126.315789473684</v>
      </c>
      <c r="AN143" s="81"/>
      <c r="AO143" s="81">
        <v>0.02888</v>
      </c>
      <c r="AP143" s="81">
        <v>73</v>
      </c>
      <c r="AQ143" s="102">
        <v>2527.70083102493</v>
      </c>
      <c r="AR143" s="81"/>
      <c r="AS143" s="102">
        <v>2527.70083102493</v>
      </c>
      <c r="AT143" s="118"/>
      <c r="AU143" s="102"/>
      <c r="AV143" s="102"/>
      <c r="AW143" s="102">
        <f>AW142</f>
        <v>2111.377135009953</v>
      </c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</row>
    <row r="144" spans="1:61" ht="15">
      <c r="A144" s="105">
        <v>7</v>
      </c>
      <c r="B144" s="81" t="s">
        <v>135</v>
      </c>
      <c r="C144" s="81" t="s">
        <v>137</v>
      </c>
      <c r="D144" s="81" t="s">
        <v>123</v>
      </c>
      <c r="E144" s="81" t="s">
        <v>20</v>
      </c>
      <c r="F144" s="81" t="s">
        <v>125</v>
      </c>
      <c r="G144" s="81" t="s">
        <v>125</v>
      </c>
      <c r="H144" s="61">
        <v>39980</v>
      </c>
      <c r="I144" s="81" t="s">
        <v>128</v>
      </c>
      <c r="J144" s="81"/>
      <c r="K144" s="81"/>
      <c r="L144" s="81"/>
      <c r="M144" s="81">
        <v>330</v>
      </c>
      <c r="N144" s="81"/>
      <c r="O144" s="81"/>
      <c r="P144" s="81"/>
      <c r="Q144" s="81"/>
      <c r="R144" s="81"/>
      <c r="S144" s="81"/>
      <c r="T144" s="118">
        <v>2.48256</v>
      </c>
      <c r="U144" s="81">
        <v>69</v>
      </c>
      <c r="V144" s="81">
        <v>17</v>
      </c>
      <c r="W144" s="81">
        <v>14</v>
      </c>
      <c r="X144" s="81">
        <v>5.9</v>
      </c>
      <c r="Y144" s="81">
        <v>15.9</v>
      </c>
      <c r="Z144" s="81">
        <v>0.4</v>
      </c>
      <c r="AA144" s="102">
        <v>85.0141793109584</v>
      </c>
      <c r="AB144" s="102">
        <v>46.6448168656533</v>
      </c>
      <c r="AC144" s="102">
        <v>51.3500818124198</v>
      </c>
      <c r="AD144" s="81"/>
      <c r="AE144" s="81" t="s">
        <v>130</v>
      </c>
      <c r="AF144" s="81">
        <v>80</v>
      </c>
      <c r="AG144" s="81"/>
      <c r="AH144" s="81"/>
      <c r="AI144" s="81"/>
      <c r="AJ144" s="81"/>
      <c r="AK144" s="81"/>
      <c r="AL144" s="81"/>
      <c r="AM144" s="102">
        <v>136.842105263158</v>
      </c>
      <c r="AN144" s="81"/>
      <c r="AO144" s="81">
        <v>0.02888</v>
      </c>
      <c r="AP144" s="81">
        <v>74</v>
      </c>
      <c r="AQ144" s="102">
        <v>2562.32686980609</v>
      </c>
      <c r="AR144" s="81"/>
      <c r="AS144" s="102">
        <v>2562.32686980609</v>
      </c>
      <c r="AT144" s="118"/>
      <c r="AU144" s="102"/>
      <c r="AV144" s="102"/>
      <c r="AW144" s="102">
        <f>AW143</f>
        <v>2111.377135009953</v>
      </c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</row>
    <row r="145" spans="1:61" ht="15">
      <c r="A145" s="105">
        <v>7</v>
      </c>
      <c r="B145" s="81" t="s">
        <v>135</v>
      </c>
      <c r="C145" s="81" t="s">
        <v>137</v>
      </c>
      <c r="D145" s="81" t="s">
        <v>123</v>
      </c>
      <c r="E145" s="81" t="s">
        <v>20</v>
      </c>
      <c r="F145" s="81" t="s">
        <v>182</v>
      </c>
      <c r="G145" s="81" t="s">
        <v>183</v>
      </c>
      <c r="H145" s="61">
        <v>39980</v>
      </c>
      <c r="I145" s="81" t="s">
        <v>128</v>
      </c>
      <c r="J145" s="81"/>
      <c r="K145" s="81"/>
      <c r="L145" s="81"/>
      <c r="M145" s="81">
        <v>330</v>
      </c>
      <c r="N145" s="81"/>
      <c r="O145" s="81"/>
      <c r="P145" s="81"/>
      <c r="Q145" s="81"/>
      <c r="R145" s="81"/>
      <c r="S145" s="81"/>
      <c r="T145" s="118">
        <v>2.48256</v>
      </c>
      <c r="U145" s="81">
        <v>69</v>
      </c>
      <c r="V145" s="81">
        <v>17</v>
      </c>
      <c r="W145" s="81">
        <v>14</v>
      </c>
      <c r="X145" s="81">
        <v>5.9</v>
      </c>
      <c r="Y145" s="81">
        <v>15.9</v>
      </c>
      <c r="Z145" s="81">
        <v>0.4</v>
      </c>
      <c r="AA145" s="102">
        <v>85.0141793109584</v>
      </c>
      <c r="AB145" s="102">
        <v>46.6448168656533</v>
      </c>
      <c r="AC145" s="102">
        <v>51.3500818124198</v>
      </c>
      <c r="AD145" s="81"/>
      <c r="AE145" s="81" t="s">
        <v>130</v>
      </c>
      <c r="AF145" s="81">
        <v>80</v>
      </c>
      <c r="AG145" s="81"/>
      <c r="AH145" s="81"/>
      <c r="AI145" s="81"/>
      <c r="AJ145" s="81"/>
      <c r="AK145" s="81"/>
      <c r="AL145" s="81"/>
      <c r="AM145" s="102">
        <v>265.789473684211</v>
      </c>
      <c r="AN145" s="81"/>
      <c r="AO145" s="81">
        <v>0.02888</v>
      </c>
      <c r="AP145" s="81">
        <v>66</v>
      </c>
      <c r="AQ145" s="102">
        <v>2285.31855955679</v>
      </c>
      <c r="AR145" s="81"/>
      <c r="AS145" s="102">
        <v>2285.31855955679</v>
      </c>
      <c r="AT145" s="118">
        <f>AS145/AS144</f>
        <v>0.8918918918918947</v>
      </c>
      <c r="AU145" s="102"/>
      <c r="AV145" s="102">
        <f>AT145*$AU$147</f>
        <v>2296.348089284383</v>
      </c>
      <c r="AW145" s="102">
        <f>AW144</f>
        <v>2111.377135009953</v>
      </c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</row>
    <row r="146" spans="1:61" ht="15">
      <c r="A146" s="105">
        <v>7</v>
      </c>
      <c r="B146" s="81" t="s">
        <v>135</v>
      </c>
      <c r="C146" s="81" t="s">
        <v>137</v>
      </c>
      <c r="D146" s="81" t="s">
        <v>123</v>
      </c>
      <c r="E146" s="81" t="s">
        <v>20</v>
      </c>
      <c r="F146" s="81" t="s">
        <v>191</v>
      </c>
      <c r="G146" s="81" t="s">
        <v>105</v>
      </c>
      <c r="H146" s="61">
        <v>39980</v>
      </c>
      <c r="I146" s="81" t="s">
        <v>128</v>
      </c>
      <c r="J146" s="81"/>
      <c r="K146" s="81"/>
      <c r="L146" s="81"/>
      <c r="M146" s="81">
        <v>330</v>
      </c>
      <c r="N146" s="81"/>
      <c r="O146" s="81"/>
      <c r="P146" s="81"/>
      <c r="Q146" s="81"/>
      <c r="R146" s="81"/>
      <c r="S146" s="81"/>
      <c r="T146" s="118">
        <v>2.48256</v>
      </c>
      <c r="U146" s="81">
        <v>69</v>
      </c>
      <c r="V146" s="81">
        <v>17</v>
      </c>
      <c r="W146" s="81">
        <v>14</v>
      </c>
      <c r="X146" s="81">
        <v>5.9</v>
      </c>
      <c r="Y146" s="81">
        <v>15.9</v>
      </c>
      <c r="Z146" s="81">
        <v>0.4</v>
      </c>
      <c r="AA146" s="102">
        <v>85.0141793109584</v>
      </c>
      <c r="AB146" s="102">
        <v>46.6448168656533</v>
      </c>
      <c r="AC146" s="102">
        <v>51.3500818124198</v>
      </c>
      <c r="AD146" s="81"/>
      <c r="AE146" s="81" t="s">
        <v>130</v>
      </c>
      <c r="AF146" s="81">
        <v>80</v>
      </c>
      <c r="AG146" s="81"/>
      <c r="AH146" s="81"/>
      <c r="AI146" s="81"/>
      <c r="AJ146" s="81"/>
      <c r="AK146" s="81"/>
      <c r="AL146" s="81"/>
      <c r="AM146" s="102">
        <v>286.842105263158</v>
      </c>
      <c r="AN146" s="81"/>
      <c r="AO146" s="81">
        <v>0.02888</v>
      </c>
      <c r="AP146" s="81">
        <v>46</v>
      </c>
      <c r="AQ146" s="102">
        <v>1592.79778393352</v>
      </c>
      <c r="AR146" s="81"/>
      <c r="AS146" s="102">
        <v>1592.79778393352</v>
      </c>
      <c r="AT146" s="118">
        <f>AS146/AS147</f>
        <v>0.6969696969696967</v>
      </c>
      <c r="AU146" s="102"/>
      <c r="AV146" s="102">
        <f>AT146*$AU$147</f>
        <v>1794.4832176134098</v>
      </c>
      <c r="AW146" s="102">
        <f>AW145</f>
        <v>2111.377135009953</v>
      </c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</row>
    <row r="147" spans="1:256" ht="15">
      <c r="A147" s="105">
        <v>7</v>
      </c>
      <c r="B147" s="123" t="s">
        <v>135</v>
      </c>
      <c r="C147" s="123" t="s">
        <v>137</v>
      </c>
      <c r="D147" s="123" t="s">
        <v>123</v>
      </c>
      <c r="E147" s="123" t="s">
        <v>20</v>
      </c>
      <c r="F147" s="123" t="s">
        <v>125</v>
      </c>
      <c r="G147" s="123" t="s">
        <v>125</v>
      </c>
      <c r="H147" s="97">
        <v>39980</v>
      </c>
      <c r="I147" s="123" t="s">
        <v>128</v>
      </c>
      <c r="J147" s="123"/>
      <c r="K147" s="123"/>
      <c r="L147" s="123"/>
      <c r="M147" s="123">
        <v>330</v>
      </c>
      <c r="N147" s="123"/>
      <c r="O147" s="123"/>
      <c r="P147" s="123"/>
      <c r="Q147" s="123"/>
      <c r="R147" s="123"/>
      <c r="S147" s="123"/>
      <c r="T147" s="115">
        <v>2.48256</v>
      </c>
      <c r="U147" s="123">
        <v>69</v>
      </c>
      <c r="V147" s="123">
        <v>17</v>
      </c>
      <c r="W147" s="123">
        <v>14</v>
      </c>
      <c r="X147" s="123">
        <v>5.9</v>
      </c>
      <c r="Y147" s="123">
        <v>15.9</v>
      </c>
      <c r="Z147" s="123">
        <v>0.4</v>
      </c>
      <c r="AA147" s="111">
        <v>85.0141793109584</v>
      </c>
      <c r="AB147" s="111">
        <v>46.6448168656533</v>
      </c>
      <c r="AC147" s="111">
        <v>51.3500818124198</v>
      </c>
      <c r="AD147" s="123"/>
      <c r="AE147" s="123" t="s">
        <v>130</v>
      </c>
      <c r="AF147" s="123">
        <v>80</v>
      </c>
      <c r="AG147" s="123"/>
      <c r="AH147" s="123"/>
      <c r="AI147" s="123"/>
      <c r="AJ147" s="123"/>
      <c r="AK147" s="123"/>
      <c r="AL147" s="123"/>
      <c r="AM147" s="111">
        <v>139.473684210526</v>
      </c>
      <c r="AN147" s="123"/>
      <c r="AO147" s="123">
        <v>0.02888</v>
      </c>
      <c r="AP147" s="123">
        <v>66</v>
      </c>
      <c r="AQ147" s="111">
        <v>2285.31855955679</v>
      </c>
      <c r="AR147" s="123"/>
      <c r="AS147" s="111">
        <v>2285.31855955679</v>
      </c>
      <c r="AT147" s="115"/>
      <c r="AU147" s="111">
        <f>AVERAGE(AS120,AS123,AS124,AS127,AS128,AS131,AS132,AS135,AS136,AS139,AS140,AS143,AS144,AS147)</f>
        <v>2574.693312227937</v>
      </c>
      <c r="AV147" s="111"/>
      <c r="AW147" s="111">
        <f>AW146</f>
        <v>2111.377135009953</v>
      </c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  <c r="BH147" s="123"/>
      <c r="BI147" s="123"/>
      <c r="BJ147" s="119"/>
      <c r="BK147" s="119"/>
      <c r="BL147" s="119"/>
      <c r="BM147" s="119"/>
      <c r="BN147" s="119"/>
      <c r="BO147" s="119"/>
      <c r="BP147" s="119"/>
      <c r="BQ147" s="119"/>
      <c r="BR147" s="119"/>
      <c r="BS147" s="119"/>
      <c r="BT147" s="119"/>
      <c r="BU147" s="119"/>
      <c r="BV147" s="119"/>
      <c r="BW147" s="119"/>
      <c r="BX147" s="119"/>
      <c r="BY147" s="119"/>
      <c r="BZ147" s="119"/>
      <c r="CA147" s="119"/>
      <c r="CB147" s="119"/>
      <c r="CC147" s="119"/>
      <c r="CD147" s="119"/>
      <c r="CE147" s="119"/>
      <c r="CF147" s="119"/>
      <c r="CG147" s="119"/>
      <c r="CH147" s="119"/>
      <c r="CI147" s="119"/>
      <c r="CJ147" s="119"/>
      <c r="CK147" s="119"/>
      <c r="CL147" s="119"/>
      <c r="CM147" s="119"/>
      <c r="CN147" s="119"/>
      <c r="CO147" s="119"/>
      <c r="CP147" s="119"/>
      <c r="CQ147" s="119"/>
      <c r="CR147" s="119"/>
      <c r="CS147" s="119"/>
      <c r="CT147" s="119"/>
      <c r="CU147" s="119"/>
      <c r="CV147" s="119"/>
      <c r="CW147" s="119"/>
      <c r="CX147" s="119"/>
      <c r="CY147" s="119"/>
      <c r="CZ147" s="119"/>
      <c r="DA147" s="119"/>
      <c r="DB147" s="119"/>
      <c r="DC147" s="119"/>
      <c r="DD147" s="119"/>
      <c r="DE147" s="119"/>
      <c r="DF147" s="119"/>
      <c r="DG147" s="119"/>
      <c r="DH147" s="119"/>
      <c r="DI147" s="119"/>
      <c r="DJ147" s="119"/>
      <c r="DK147" s="119"/>
      <c r="DL147" s="119"/>
      <c r="DM147" s="119"/>
      <c r="DN147" s="119"/>
      <c r="DO147" s="119"/>
      <c r="DP147" s="119"/>
      <c r="DQ147" s="119"/>
      <c r="DR147" s="119"/>
      <c r="DS147" s="119"/>
      <c r="DT147" s="119"/>
      <c r="DU147" s="119"/>
      <c r="DV147" s="119"/>
      <c r="DW147" s="119"/>
      <c r="DX147" s="119"/>
      <c r="DY147" s="119"/>
      <c r="DZ147" s="119"/>
      <c r="EA147" s="119"/>
      <c r="EB147" s="119"/>
      <c r="EC147" s="119"/>
      <c r="ED147" s="119"/>
      <c r="EE147" s="119"/>
      <c r="EF147" s="119"/>
      <c r="EG147" s="119"/>
      <c r="EH147" s="119"/>
      <c r="EI147" s="119"/>
      <c r="EJ147" s="119"/>
      <c r="EK147" s="119"/>
      <c r="EL147" s="119"/>
      <c r="EM147" s="119"/>
      <c r="EN147" s="119"/>
      <c r="EO147" s="119"/>
      <c r="EP147" s="119"/>
      <c r="EQ147" s="119"/>
      <c r="ER147" s="119"/>
      <c r="ES147" s="119"/>
      <c r="ET147" s="119"/>
      <c r="EU147" s="119"/>
      <c r="EV147" s="119"/>
      <c r="EW147" s="119"/>
      <c r="EX147" s="119"/>
      <c r="EY147" s="119"/>
      <c r="EZ147" s="119"/>
      <c r="FA147" s="119"/>
      <c r="FB147" s="119"/>
      <c r="FC147" s="119"/>
      <c r="FD147" s="119"/>
      <c r="FE147" s="119"/>
      <c r="FF147" s="119"/>
      <c r="FG147" s="119"/>
      <c r="FH147" s="119"/>
      <c r="FI147" s="119"/>
      <c r="FJ147" s="119"/>
      <c r="FK147" s="119"/>
      <c r="FL147" s="119"/>
      <c r="FM147" s="119"/>
      <c r="FN147" s="119"/>
      <c r="FO147" s="119"/>
      <c r="FP147" s="119"/>
      <c r="FQ147" s="119"/>
      <c r="FR147" s="119"/>
      <c r="FS147" s="119"/>
      <c r="FT147" s="119"/>
      <c r="FU147" s="119"/>
      <c r="FV147" s="119"/>
      <c r="FW147" s="119"/>
      <c r="FX147" s="119"/>
      <c r="FY147" s="119"/>
      <c r="FZ147" s="119"/>
      <c r="GA147" s="119"/>
      <c r="GB147" s="119"/>
      <c r="GC147" s="119"/>
      <c r="GD147" s="119"/>
      <c r="GE147" s="119"/>
      <c r="GF147" s="119"/>
      <c r="GG147" s="119"/>
      <c r="GH147" s="119"/>
      <c r="GI147" s="119"/>
      <c r="GJ147" s="119"/>
      <c r="GK147" s="119"/>
      <c r="GL147" s="119"/>
      <c r="GM147" s="119"/>
      <c r="GN147" s="119"/>
      <c r="GO147" s="119"/>
      <c r="GP147" s="119"/>
      <c r="GQ147" s="119"/>
      <c r="GR147" s="119"/>
      <c r="GS147" s="119"/>
      <c r="GT147" s="119"/>
      <c r="GU147" s="119"/>
      <c r="GV147" s="119"/>
      <c r="GW147" s="119"/>
      <c r="GX147" s="119"/>
      <c r="GY147" s="119"/>
      <c r="GZ147" s="119"/>
      <c r="HA147" s="119"/>
      <c r="HB147" s="119"/>
      <c r="HC147" s="119"/>
      <c r="HD147" s="119"/>
      <c r="HE147" s="119"/>
      <c r="HF147" s="119"/>
      <c r="HG147" s="119"/>
      <c r="HH147" s="119"/>
      <c r="HI147" s="119"/>
      <c r="HJ147" s="119"/>
      <c r="HK147" s="119"/>
      <c r="HL147" s="119"/>
      <c r="HM147" s="119"/>
      <c r="HN147" s="119"/>
      <c r="HO147" s="119"/>
      <c r="HP147" s="119"/>
      <c r="HQ147" s="119"/>
      <c r="HR147" s="119"/>
      <c r="HS147" s="119"/>
      <c r="HT147" s="119"/>
      <c r="HU147" s="119"/>
      <c r="HV147" s="119"/>
      <c r="HW147" s="119"/>
      <c r="HX147" s="119"/>
      <c r="HY147" s="119"/>
      <c r="HZ147" s="119"/>
      <c r="IA147" s="119"/>
      <c r="IB147" s="119"/>
      <c r="IC147" s="119"/>
      <c r="ID147" s="119"/>
      <c r="IE147" s="119"/>
      <c r="IF147" s="119"/>
      <c r="IG147" s="119"/>
      <c r="IH147" s="119"/>
      <c r="II147" s="119"/>
      <c r="IJ147" s="119"/>
      <c r="IK147" s="119"/>
      <c r="IL147" s="119"/>
      <c r="IM147" s="119"/>
      <c r="IN147" s="119"/>
      <c r="IO147" s="119"/>
      <c r="IP147" s="119"/>
      <c r="IQ147" s="119"/>
      <c r="IR147" s="119"/>
      <c r="IS147" s="119"/>
      <c r="IT147" s="119"/>
      <c r="IU147" s="119"/>
      <c r="IV147" s="119"/>
    </row>
    <row r="148" spans="1:61" ht="15">
      <c r="A148" s="105">
        <v>8</v>
      </c>
      <c r="B148" s="81" t="s">
        <v>135</v>
      </c>
      <c r="C148" s="81" t="s">
        <v>137</v>
      </c>
      <c r="D148" s="81" t="s">
        <v>123</v>
      </c>
      <c r="E148" s="81" t="s">
        <v>20</v>
      </c>
      <c r="F148" s="81" t="s">
        <v>125</v>
      </c>
      <c r="G148" s="81" t="s">
        <v>125</v>
      </c>
      <c r="H148" s="61">
        <v>39980</v>
      </c>
      <c r="I148" s="81" t="s">
        <v>140</v>
      </c>
      <c r="J148" s="81" t="s">
        <v>127</v>
      </c>
      <c r="K148" s="81"/>
      <c r="L148" s="81"/>
      <c r="M148" s="81">
        <v>210</v>
      </c>
      <c r="N148" s="81"/>
      <c r="O148" s="81"/>
      <c r="P148" s="81"/>
      <c r="Q148" s="81"/>
      <c r="R148" s="81"/>
      <c r="S148" s="81"/>
      <c r="T148" s="118">
        <v>3.89624</v>
      </c>
      <c r="U148" s="81">
        <v>48</v>
      </c>
      <c r="V148" s="81">
        <v>29.5</v>
      </c>
      <c r="W148" s="81">
        <v>22.5</v>
      </c>
      <c r="X148" s="81">
        <v>6.7</v>
      </c>
      <c r="Y148" s="81">
        <v>23.2</v>
      </c>
      <c r="Z148" s="81">
        <v>0.2</v>
      </c>
      <c r="AA148" s="102">
        <v>72.1780454566278</v>
      </c>
      <c r="AB148" s="102">
        <v>72.2224269881883</v>
      </c>
      <c r="AC148" s="102">
        <v>34</v>
      </c>
      <c r="AD148" s="81"/>
      <c r="AE148" s="81" t="s">
        <v>130</v>
      </c>
      <c r="AF148" s="81">
        <v>80</v>
      </c>
      <c r="AG148" s="81"/>
      <c r="AH148" s="81"/>
      <c r="AI148" s="81"/>
      <c r="AJ148" s="81"/>
      <c r="AK148" s="81"/>
      <c r="AL148" s="81"/>
      <c r="AM148" s="102">
        <v>100</v>
      </c>
      <c r="AN148" s="81"/>
      <c r="AO148" s="81">
        <v>0.02888</v>
      </c>
      <c r="AP148" s="81">
        <v>124</v>
      </c>
      <c r="AQ148" s="102">
        <v>4293.62880886427</v>
      </c>
      <c r="AR148" s="81"/>
      <c r="AS148" s="102">
        <v>4293.62880886427</v>
      </c>
      <c r="AT148" s="118"/>
      <c r="AU148" s="102"/>
      <c r="AV148" s="102"/>
      <c r="AW148" s="102">
        <f>AVERAGE(AV148:AV175)</f>
        <v>3904.433936512766</v>
      </c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</row>
    <row r="149" spans="1:61" ht="15">
      <c r="A149" s="105">
        <v>8</v>
      </c>
      <c r="B149" s="81" t="s">
        <v>135</v>
      </c>
      <c r="C149" s="81" t="s">
        <v>137</v>
      </c>
      <c r="D149" s="81" t="s">
        <v>123</v>
      </c>
      <c r="E149" s="81" t="s">
        <v>20</v>
      </c>
      <c r="F149" s="81" t="s">
        <v>188</v>
      </c>
      <c r="G149" s="81" t="s">
        <v>180</v>
      </c>
      <c r="H149" s="61">
        <v>39980</v>
      </c>
      <c r="I149" s="81" t="s">
        <v>140</v>
      </c>
      <c r="J149" s="81" t="s">
        <v>127</v>
      </c>
      <c r="K149" s="81"/>
      <c r="L149" s="81"/>
      <c r="M149" s="81">
        <v>210</v>
      </c>
      <c r="N149" s="81"/>
      <c r="O149" s="81"/>
      <c r="P149" s="81"/>
      <c r="Q149" s="81"/>
      <c r="R149" s="81"/>
      <c r="S149" s="81"/>
      <c r="T149" s="118">
        <v>3.89624</v>
      </c>
      <c r="U149" s="81">
        <v>48</v>
      </c>
      <c r="V149" s="81">
        <v>29.5</v>
      </c>
      <c r="W149" s="81">
        <v>22.5</v>
      </c>
      <c r="X149" s="81">
        <v>6.7</v>
      </c>
      <c r="Y149" s="81">
        <v>23.2</v>
      </c>
      <c r="Z149" s="81">
        <v>0.2</v>
      </c>
      <c r="AA149" s="102">
        <v>72.1780454566278</v>
      </c>
      <c r="AB149" s="102">
        <v>72.2224269881883</v>
      </c>
      <c r="AC149" s="102">
        <v>34</v>
      </c>
      <c r="AD149" s="81"/>
      <c r="AE149" s="81" t="s">
        <v>130</v>
      </c>
      <c r="AF149" s="81">
        <v>80</v>
      </c>
      <c r="AG149" s="81"/>
      <c r="AH149" s="81"/>
      <c r="AI149" s="81"/>
      <c r="AJ149" s="81"/>
      <c r="AK149" s="81"/>
      <c r="AL149" s="81"/>
      <c r="AM149" s="102">
        <v>215.789473684211</v>
      </c>
      <c r="AN149" s="81"/>
      <c r="AO149" s="81">
        <v>0.02888</v>
      </c>
      <c r="AP149" s="81">
        <v>117</v>
      </c>
      <c r="AQ149" s="102">
        <v>4051.24653739612</v>
      </c>
      <c r="AR149" s="81"/>
      <c r="AS149" s="102">
        <v>4051.24653739612</v>
      </c>
      <c r="AT149" s="118">
        <f>AS149/AS148</f>
        <v>0.9435483870967729</v>
      </c>
      <c r="AU149" s="102"/>
      <c r="AV149" s="102">
        <f>AT149*$AU$175</f>
        <v>3897.2244916195364</v>
      </c>
      <c r="AW149" s="102">
        <f>AW148</f>
        <v>3904.433936512766</v>
      </c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</row>
    <row r="150" spans="1:61" ht="15">
      <c r="A150" s="105">
        <v>8</v>
      </c>
      <c r="B150" s="81" t="s">
        <v>135</v>
      </c>
      <c r="C150" s="81" t="s">
        <v>137</v>
      </c>
      <c r="D150" s="81" t="s">
        <v>123</v>
      </c>
      <c r="E150" s="81" t="s">
        <v>20</v>
      </c>
      <c r="F150" s="81" t="s">
        <v>197</v>
      </c>
      <c r="G150" s="81" t="s">
        <v>198</v>
      </c>
      <c r="H150" s="61">
        <v>39980</v>
      </c>
      <c r="I150" s="81" t="s">
        <v>140</v>
      </c>
      <c r="J150" s="81" t="s">
        <v>127</v>
      </c>
      <c r="K150" s="81"/>
      <c r="L150" s="81"/>
      <c r="M150" s="81">
        <v>210</v>
      </c>
      <c r="N150" s="81"/>
      <c r="O150" s="81"/>
      <c r="P150" s="81"/>
      <c r="Q150" s="81"/>
      <c r="R150" s="81"/>
      <c r="S150" s="81"/>
      <c r="T150" s="118">
        <v>3.89624</v>
      </c>
      <c r="U150" s="81">
        <v>48</v>
      </c>
      <c r="V150" s="81">
        <v>29.5</v>
      </c>
      <c r="W150" s="81">
        <v>22.5</v>
      </c>
      <c r="X150" s="81">
        <v>6.7</v>
      </c>
      <c r="Y150" s="81">
        <v>23.2</v>
      </c>
      <c r="Z150" s="81">
        <v>0.2</v>
      </c>
      <c r="AA150" s="102">
        <v>72.1780454566278</v>
      </c>
      <c r="AB150" s="102">
        <v>72.2224269881883</v>
      </c>
      <c r="AC150" s="102">
        <v>34</v>
      </c>
      <c r="AD150" s="81"/>
      <c r="AE150" s="81" t="s">
        <v>130</v>
      </c>
      <c r="AF150" s="81">
        <v>80</v>
      </c>
      <c r="AG150" s="81"/>
      <c r="AH150" s="81"/>
      <c r="AI150" s="81"/>
      <c r="AJ150" s="81"/>
      <c r="AK150" s="81"/>
      <c r="AL150" s="81"/>
      <c r="AM150" s="102">
        <v>268.421052631579</v>
      </c>
      <c r="AN150" s="81"/>
      <c r="AO150" s="81">
        <v>0.02888</v>
      </c>
      <c r="AP150" s="81">
        <v>100</v>
      </c>
      <c r="AQ150" s="102">
        <v>3462.60387811634</v>
      </c>
      <c r="AR150" s="81"/>
      <c r="AS150" s="102">
        <v>3462.60387811634</v>
      </c>
      <c r="AT150" s="118">
        <f>AS150/AS151</f>
        <v>0.8620689655172402</v>
      </c>
      <c r="AU150" s="102"/>
      <c r="AV150" s="102">
        <f>AT150*$AU$175</f>
        <v>3560.6825593930334</v>
      </c>
      <c r="AW150" s="102">
        <f>AW149</f>
        <v>3904.433936512766</v>
      </c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</row>
    <row r="151" spans="1:61" ht="15">
      <c r="A151" s="105">
        <v>8</v>
      </c>
      <c r="B151" s="81" t="s">
        <v>135</v>
      </c>
      <c r="C151" s="81" t="s">
        <v>137</v>
      </c>
      <c r="D151" s="81" t="s">
        <v>123</v>
      </c>
      <c r="E151" s="81" t="s">
        <v>20</v>
      </c>
      <c r="F151" s="81" t="s">
        <v>125</v>
      </c>
      <c r="G151" s="81" t="s">
        <v>125</v>
      </c>
      <c r="H151" s="61">
        <v>39980</v>
      </c>
      <c r="I151" s="81" t="s">
        <v>140</v>
      </c>
      <c r="J151" s="81" t="s">
        <v>127</v>
      </c>
      <c r="K151" s="81"/>
      <c r="L151" s="81"/>
      <c r="M151" s="81">
        <v>210</v>
      </c>
      <c r="N151" s="81"/>
      <c r="O151" s="81"/>
      <c r="P151" s="81"/>
      <c r="Q151" s="81"/>
      <c r="R151" s="81"/>
      <c r="S151" s="81"/>
      <c r="T151" s="118">
        <v>3.89624</v>
      </c>
      <c r="U151" s="81">
        <v>48</v>
      </c>
      <c r="V151" s="81">
        <v>29.5</v>
      </c>
      <c r="W151" s="81">
        <v>22.5</v>
      </c>
      <c r="X151" s="81">
        <v>6.7</v>
      </c>
      <c r="Y151" s="81">
        <v>23.2</v>
      </c>
      <c r="Z151" s="81">
        <v>0.2</v>
      </c>
      <c r="AA151" s="102">
        <v>72.1780454566278</v>
      </c>
      <c r="AB151" s="102">
        <v>72.2224269881883</v>
      </c>
      <c r="AC151" s="102">
        <v>34</v>
      </c>
      <c r="AD151" s="81"/>
      <c r="AE151" s="81" t="s">
        <v>130</v>
      </c>
      <c r="AF151" s="81">
        <v>80</v>
      </c>
      <c r="AG151" s="81"/>
      <c r="AH151" s="81"/>
      <c r="AI151" s="81"/>
      <c r="AJ151" s="81"/>
      <c r="AK151" s="81"/>
      <c r="AL151" s="81"/>
      <c r="AM151" s="102">
        <v>150</v>
      </c>
      <c r="AN151" s="81"/>
      <c r="AO151" s="81">
        <v>0.02888</v>
      </c>
      <c r="AP151" s="81">
        <v>116</v>
      </c>
      <c r="AQ151" s="102">
        <v>4016.62049861496</v>
      </c>
      <c r="AR151" s="81"/>
      <c r="AS151" s="102">
        <v>4016.62049861496</v>
      </c>
      <c r="AT151" s="118"/>
      <c r="AU151" s="102"/>
      <c r="AV151" s="102"/>
      <c r="AW151" s="102">
        <f>AW150</f>
        <v>3904.433936512766</v>
      </c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</row>
    <row r="152" spans="1:61" ht="15">
      <c r="A152" s="105">
        <v>8</v>
      </c>
      <c r="B152" s="81" t="s">
        <v>135</v>
      </c>
      <c r="C152" s="81" t="s">
        <v>137</v>
      </c>
      <c r="D152" s="81" t="s">
        <v>123</v>
      </c>
      <c r="E152" s="81" t="s">
        <v>20</v>
      </c>
      <c r="F152" s="81" t="s">
        <v>125</v>
      </c>
      <c r="G152" s="81" t="s">
        <v>125</v>
      </c>
      <c r="H152" s="61">
        <v>39980</v>
      </c>
      <c r="I152" s="81" t="s">
        <v>140</v>
      </c>
      <c r="J152" s="81" t="s">
        <v>127</v>
      </c>
      <c r="K152" s="81"/>
      <c r="L152" s="81"/>
      <c r="M152" s="81">
        <v>210</v>
      </c>
      <c r="N152" s="81"/>
      <c r="O152" s="81"/>
      <c r="P152" s="81"/>
      <c r="Q152" s="81"/>
      <c r="R152" s="81"/>
      <c r="S152" s="81"/>
      <c r="T152" s="118">
        <v>3.89624</v>
      </c>
      <c r="U152" s="81">
        <v>48</v>
      </c>
      <c r="V152" s="81">
        <v>29.5</v>
      </c>
      <c r="W152" s="81">
        <v>22.5</v>
      </c>
      <c r="X152" s="81">
        <v>6.7</v>
      </c>
      <c r="Y152" s="81">
        <v>23.2</v>
      </c>
      <c r="Z152" s="81">
        <v>0.2</v>
      </c>
      <c r="AA152" s="102">
        <v>72.1780454566278</v>
      </c>
      <c r="AB152" s="102">
        <v>72.2224269881883</v>
      </c>
      <c r="AC152" s="102">
        <v>34</v>
      </c>
      <c r="AD152" s="81"/>
      <c r="AE152" s="81" t="s">
        <v>130</v>
      </c>
      <c r="AF152" s="81">
        <v>80</v>
      </c>
      <c r="AG152" s="81"/>
      <c r="AH152" s="81"/>
      <c r="AI152" s="81"/>
      <c r="AJ152" s="81"/>
      <c r="AK152" s="81"/>
      <c r="AL152" s="81"/>
      <c r="AM152" s="102">
        <v>147.368421052632</v>
      </c>
      <c r="AN152" s="81"/>
      <c r="AO152" s="81">
        <v>0.02888</v>
      </c>
      <c r="AP152" s="81">
        <v>117</v>
      </c>
      <c r="AQ152" s="102">
        <v>4051.24653739612</v>
      </c>
      <c r="AR152" s="81"/>
      <c r="AS152" s="102">
        <v>4051.24653739612</v>
      </c>
      <c r="AT152" s="118"/>
      <c r="AU152" s="102"/>
      <c r="AV152" s="102"/>
      <c r="AW152" s="102">
        <f>AW151</f>
        <v>3904.433936512766</v>
      </c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</row>
    <row r="153" spans="1:61" ht="15">
      <c r="A153" s="105">
        <v>8</v>
      </c>
      <c r="B153" s="81" t="s">
        <v>135</v>
      </c>
      <c r="C153" s="81" t="s">
        <v>137</v>
      </c>
      <c r="D153" s="81" t="s">
        <v>123</v>
      </c>
      <c r="E153" s="81" t="s">
        <v>20</v>
      </c>
      <c r="F153" s="81" t="s">
        <v>190</v>
      </c>
      <c r="G153" s="81" t="s">
        <v>161</v>
      </c>
      <c r="H153" s="61">
        <v>39980</v>
      </c>
      <c r="I153" s="81" t="s">
        <v>140</v>
      </c>
      <c r="J153" s="81" t="s">
        <v>127</v>
      </c>
      <c r="K153" s="81"/>
      <c r="L153" s="81"/>
      <c r="M153" s="81">
        <v>210</v>
      </c>
      <c r="N153" s="81"/>
      <c r="O153" s="81"/>
      <c r="P153" s="81"/>
      <c r="Q153" s="81"/>
      <c r="R153" s="81"/>
      <c r="S153" s="81"/>
      <c r="T153" s="118">
        <v>3.89624</v>
      </c>
      <c r="U153" s="81">
        <v>48</v>
      </c>
      <c r="V153" s="81">
        <v>29.5</v>
      </c>
      <c r="W153" s="81">
        <v>22.5</v>
      </c>
      <c r="X153" s="81">
        <v>6.7</v>
      </c>
      <c r="Y153" s="81">
        <v>23.2</v>
      </c>
      <c r="Z153" s="81">
        <v>0.2</v>
      </c>
      <c r="AA153" s="102">
        <v>72.1780454566278</v>
      </c>
      <c r="AB153" s="102">
        <v>72.2224269881883</v>
      </c>
      <c r="AC153" s="102">
        <v>34</v>
      </c>
      <c r="AD153" s="81"/>
      <c r="AE153" s="81" t="s">
        <v>130</v>
      </c>
      <c r="AF153" s="81">
        <v>80</v>
      </c>
      <c r="AG153" s="81"/>
      <c r="AH153" s="81"/>
      <c r="AI153" s="81"/>
      <c r="AJ153" s="81"/>
      <c r="AK153" s="81"/>
      <c r="AL153" s="81"/>
      <c r="AM153" s="102">
        <v>300</v>
      </c>
      <c r="AN153" s="81"/>
      <c r="AO153" s="81">
        <v>0.02888</v>
      </c>
      <c r="AP153" s="81">
        <v>111</v>
      </c>
      <c r="AQ153" s="102">
        <v>3843.49030470914</v>
      </c>
      <c r="AR153" s="81"/>
      <c r="AS153" s="102">
        <v>3843.49030470914</v>
      </c>
      <c r="AT153" s="118">
        <f>AS153/AS152</f>
        <v>0.9487179487179489</v>
      </c>
      <c r="AU153" s="102"/>
      <c r="AV153" s="102">
        <f>AT153*$AU$175</f>
        <v>3918.576806388442</v>
      </c>
      <c r="AW153" s="102">
        <f>AW152</f>
        <v>3904.433936512766</v>
      </c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</row>
    <row r="154" spans="1:61" ht="15">
      <c r="A154" s="105">
        <v>8</v>
      </c>
      <c r="B154" s="81" t="s">
        <v>135</v>
      </c>
      <c r="C154" s="81" t="s">
        <v>137</v>
      </c>
      <c r="D154" s="81" t="s">
        <v>123</v>
      </c>
      <c r="E154" s="81" t="s">
        <v>20</v>
      </c>
      <c r="F154" s="81" t="s">
        <v>200</v>
      </c>
      <c r="G154" s="81" t="s">
        <v>189</v>
      </c>
      <c r="H154" s="61">
        <v>39980</v>
      </c>
      <c r="I154" s="81" t="s">
        <v>140</v>
      </c>
      <c r="J154" s="81" t="s">
        <v>127</v>
      </c>
      <c r="K154" s="81"/>
      <c r="L154" s="81"/>
      <c r="M154" s="81">
        <v>210</v>
      </c>
      <c r="N154" s="81"/>
      <c r="O154" s="81"/>
      <c r="P154" s="81"/>
      <c r="Q154" s="81"/>
      <c r="R154" s="81"/>
      <c r="S154" s="81"/>
      <c r="T154" s="118">
        <v>3.89624</v>
      </c>
      <c r="U154" s="81">
        <v>48</v>
      </c>
      <c r="V154" s="81">
        <v>29.5</v>
      </c>
      <c r="W154" s="81">
        <v>22.5</v>
      </c>
      <c r="X154" s="81">
        <v>6.7</v>
      </c>
      <c r="Y154" s="81">
        <v>23.2</v>
      </c>
      <c r="Z154" s="81">
        <v>0.2</v>
      </c>
      <c r="AA154" s="102">
        <v>72.1780454566278</v>
      </c>
      <c r="AB154" s="102">
        <v>72.2224269881883</v>
      </c>
      <c r="AC154" s="102">
        <v>34</v>
      </c>
      <c r="AD154" s="81"/>
      <c r="AE154" s="81" t="s">
        <v>130</v>
      </c>
      <c r="AF154" s="81">
        <v>80</v>
      </c>
      <c r="AG154" s="81"/>
      <c r="AH154" s="81"/>
      <c r="AI154" s="81"/>
      <c r="AJ154" s="81"/>
      <c r="AK154" s="81"/>
      <c r="AL154" s="81"/>
      <c r="AM154" s="102">
        <v>281.578947368421</v>
      </c>
      <c r="AN154" s="81"/>
      <c r="AO154" s="81">
        <v>0.02888</v>
      </c>
      <c r="AP154" s="81">
        <v>131</v>
      </c>
      <c r="AQ154" s="102">
        <v>4536.01108033241</v>
      </c>
      <c r="AR154" s="81"/>
      <c r="AS154" s="102">
        <v>4536.01108033241</v>
      </c>
      <c r="AT154" s="118">
        <f>AS154/AS155</f>
        <v>1.007692307692307</v>
      </c>
      <c r="AU154" s="102"/>
      <c r="AV154" s="102">
        <f>AT154*$AU$175</f>
        <v>4162.164013272044</v>
      </c>
      <c r="AW154" s="102">
        <f>AW153</f>
        <v>3904.433936512766</v>
      </c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</row>
    <row r="155" spans="1:61" ht="15">
      <c r="A155" s="105">
        <v>8</v>
      </c>
      <c r="B155" s="81" t="s">
        <v>135</v>
      </c>
      <c r="C155" s="81" t="s">
        <v>137</v>
      </c>
      <c r="D155" s="81" t="s">
        <v>123</v>
      </c>
      <c r="E155" s="81" t="s">
        <v>20</v>
      </c>
      <c r="F155" s="81" t="s">
        <v>125</v>
      </c>
      <c r="G155" s="81" t="s">
        <v>125</v>
      </c>
      <c r="H155" s="61">
        <v>39980</v>
      </c>
      <c r="I155" s="81" t="s">
        <v>140</v>
      </c>
      <c r="J155" s="81" t="s">
        <v>127</v>
      </c>
      <c r="K155" s="81"/>
      <c r="L155" s="81"/>
      <c r="M155" s="81">
        <v>210</v>
      </c>
      <c r="N155" s="81"/>
      <c r="O155" s="81"/>
      <c r="P155" s="81"/>
      <c r="Q155" s="81"/>
      <c r="R155" s="81"/>
      <c r="S155" s="81"/>
      <c r="T155" s="118">
        <v>3.89624</v>
      </c>
      <c r="U155" s="81">
        <v>48</v>
      </c>
      <c r="V155" s="81">
        <v>29.5</v>
      </c>
      <c r="W155" s="81">
        <v>22.5</v>
      </c>
      <c r="X155" s="81">
        <v>6.7</v>
      </c>
      <c r="Y155" s="81">
        <v>23.2</v>
      </c>
      <c r="Z155" s="81">
        <v>0.2</v>
      </c>
      <c r="AA155" s="102">
        <v>72.1780454566278</v>
      </c>
      <c r="AB155" s="102">
        <v>72.2224269881883</v>
      </c>
      <c r="AC155" s="102">
        <v>34</v>
      </c>
      <c r="AD155" s="81"/>
      <c r="AE155" s="81" t="s">
        <v>130</v>
      </c>
      <c r="AF155" s="81">
        <v>80</v>
      </c>
      <c r="AG155" s="81"/>
      <c r="AH155" s="81"/>
      <c r="AI155" s="81"/>
      <c r="AJ155" s="81"/>
      <c r="AK155" s="81"/>
      <c r="AL155" s="81"/>
      <c r="AM155" s="102">
        <v>136.842105263158</v>
      </c>
      <c r="AN155" s="81"/>
      <c r="AO155" s="81">
        <v>0.02888</v>
      </c>
      <c r="AP155" s="81">
        <v>130</v>
      </c>
      <c r="AQ155" s="102">
        <v>4501.38504155125</v>
      </c>
      <c r="AR155" s="81"/>
      <c r="AS155" s="102">
        <v>4501.38504155125</v>
      </c>
      <c r="AT155" s="118"/>
      <c r="AU155" s="102"/>
      <c r="AV155" s="102"/>
      <c r="AW155" s="102">
        <f>AW154</f>
        <v>3904.433936512766</v>
      </c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</row>
    <row r="156" spans="1:61" ht="15">
      <c r="A156" s="105">
        <v>8</v>
      </c>
      <c r="B156" s="81" t="s">
        <v>135</v>
      </c>
      <c r="C156" s="81" t="s">
        <v>137</v>
      </c>
      <c r="D156" s="81" t="s">
        <v>123</v>
      </c>
      <c r="E156" s="81" t="s">
        <v>20</v>
      </c>
      <c r="F156" s="81" t="s">
        <v>125</v>
      </c>
      <c r="G156" s="81" t="s">
        <v>125</v>
      </c>
      <c r="H156" s="61">
        <v>39980</v>
      </c>
      <c r="I156" s="81" t="s">
        <v>140</v>
      </c>
      <c r="J156" s="81" t="s">
        <v>127</v>
      </c>
      <c r="K156" s="81"/>
      <c r="L156" s="81"/>
      <c r="M156" s="81">
        <v>210</v>
      </c>
      <c r="N156" s="81"/>
      <c r="O156" s="81"/>
      <c r="P156" s="81"/>
      <c r="Q156" s="81"/>
      <c r="R156" s="81"/>
      <c r="S156" s="81"/>
      <c r="T156" s="118">
        <v>3.89624</v>
      </c>
      <c r="U156" s="81">
        <v>48</v>
      </c>
      <c r="V156" s="81">
        <v>29.5</v>
      </c>
      <c r="W156" s="81">
        <v>22.5</v>
      </c>
      <c r="X156" s="81">
        <v>6.7</v>
      </c>
      <c r="Y156" s="81">
        <v>23.2</v>
      </c>
      <c r="Z156" s="81">
        <v>0.2</v>
      </c>
      <c r="AA156" s="102">
        <v>72.1780454566278</v>
      </c>
      <c r="AB156" s="102">
        <v>72.2224269881883</v>
      </c>
      <c r="AC156" s="102">
        <v>34</v>
      </c>
      <c r="AD156" s="81"/>
      <c r="AE156" s="81" t="s">
        <v>130</v>
      </c>
      <c r="AF156" s="81">
        <v>80</v>
      </c>
      <c r="AG156" s="81"/>
      <c r="AH156" s="81"/>
      <c r="AI156" s="81"/>
      <c r="AJ156" s="81"/>
      <c r="AK156" s="81"/>
      <c r="AL156" s="81"/>
      <c r="AM156" s="102">
        <v>107.894736842105</v>
      </c>
      <c r="AN156" s="81"/>
      <c r="AO156" s="81">
        <v>0.02888</v>
      </c>
      <c r="AP156" s="81">
        <v>132</v>
      </c>
      <c r="AQ156" s="102">
        <v>4570.63711911357</v>
      </c>
      <c r="AR156" s="81"/>
      <c r="AS156" s="102">
        <v>4570.63711911357</v>
      </c>
      <c r="AT156" s="118"/>
      <c r="AU156" s="102"/>
      <c r="AV156" s="102"/>
      <c r="AW156" s="102">
        <f>AW155</f>
        <v>3904.433936512766</v>
      </c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</row>
    <row r="157" spans="1:61" ht="15">
      <c r="A157" s="105">
        <v>8</v>
      </c>
      <c r="B157" s="81" t="s">
        <v>135</v>
      </c>
      <c r="C157" s="81" t="s">
        <v>137</v>
      </c>
      <c r="D157" s="81" t="s">
        <v>123</v>
      </c>
      <c r="E157" s="81" t="s">
        <v>20</v>
      </c>
      <c r="F157" s="81" t="s">
        <v>243</v>
      </c>
      <c r="G157" s="81" t="s">
        <v>226</v>
      </c>
      <c r="H157" s="61">
        <v>39980</v>
      </c>
      <c r="I157" s="81" t="s">
        <v>140</v>
      </c>
      <c r="J157" s="81" t="s">
        <v>127</v>
      </c>
      <c r="K157" s="81"/>
      <c r="L157" s="81"/>
      <c r="M157" s="81">
        <v>210</v>
      </c>
      <c r="N157" s="81"/>
      <c r="O157" s="81"/>
      <c r="P157" s="81"/>
      <c r="Q157" s="81"/>
      <c r="R157" s="81"/>
      <c r="S157" s="81"/>
      <c r="T157" s="118">
        <v>3.89624</v>
      </c>
      <c r="U157" s="81">
        <v>48</v>
      </c>
      <c r="V157" s="81">
        <v>29.5</v>
      </c>
      <c r="W157" s="81">
        <v>22.5</v>
      </c>
      <c r="X157" s="81">
        <v>6.7</v>
      </c>
      <c r="Y157" s="81">
        <v>23.2</v>
      </c>
      <c r="Z157" s="81">
        <v>0.2</v>
      </c>
      <c r="AA157" s="102">
        <v>72.1780454566278</v>
      </c>
      <c r="AB157" s="102">
        <v>72.2224269881883</v>
      </c>
      <c r="AC157" s="102">
        <v>34</v>
      </c>
      <c r="AD157" s="81"/>
      <c r="AE157" s="81" t="s">
        <v>130</v>
      </c>
      <c r="AF157" s="81">
        <v>80</v>
      </c>
      <c r="AG157" s="81"/>
      <c r="AH157" s="81"/>
      <c r="AI157" s="81"/>
      <c r="AJ157" s="81"/>
      <c r="AK157" s="81"/>
      <c r="AL157" s="81"/>
      <c r="AM157" s="102">
        <v>205.263157894737</v>
      </c>
      <c r="AN157" s="81"/>
      <c r="AO157" s="81">
        <v>0.02888</v>
      </c>
      <c r="AP157" s="81">
        <v>137</v>
      </c>
      <c r="AQ157" s="102">
        <v>4743.76731301939</v>
      </c>
      <c r="AR157" s="81"/>
      <c r="AS157" s="102">
        <v>4743.76731301939</v>
      </c>
      <c r="AT157" s="118">
        <f>AS157/AS156</f>
        <v>1.0378787878787883</v>
      </c>
      <c r="AU157" s="102"/>
      <c r="AV157" s="102">
        <f>AT157*$AU$175</f>
        <v>4286.846002566226</v>
      </c>
      <c r="AW157" s="102">
        <f>AW156</f>
        <v>3904.433936512766</v>
      </c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</row>
    <row r="158" spans="1:61" ht="15">
      <c r="A158" s="105">
        <v>8</v>
      </c>
      <c r="B158" s="81" t="s">
        <v>135</v>
      </c>
      <c r="C158" s="81" t="s">
        <v>137</v>
      </c>
      <c r="D158" s="81" t="s">
        <v>123</v>
      </c>
      <c r="E158" s="81" t="s">
        <v>20</v>
      </c>
      <c r="F158" s="81" t="s">
        <v>248</v>
      </c>
      <c r="G158" s="81" t="s">
        <v>227</v>
      </c>
      <c r="H158" s="61">
        <v>39980</v>
      </c>
      <c r="I158" s="81" t="s">
        <v>140</v>
      </c>
      <c r="J158" s="81" t="s">
        <v>127</v>
      </c>
      <c r="K158" s="81"/>
      <c r="L158" s="81"/>
      <c r="M158" s="81">
        <v>210</v>
      </c>
      <c r="N158" s="81"/>
      <c r="O158" s="81"/>
      <c r="P158" s="81"/>
      <c r="Q158" s="81"/>
      <c r="R158" s="81"/>
      <c r="S158" s="81"/>
      <c r="T158" s="118">
        <v>3.89624</v>
      </c>
      <c r="U158" s="81">
        <v>48</v>
      </c>
      <c r="V158" s="81">
        <v>29.5</v>
      </c>
      <c r="W158" s="81">
        <v>22.5</v>
      </c>
      <c r="X158" s="81">
        <v>6.7</v>
      </c>
      <c r="Y158" s="81">
        <v>23.2</v>
      </c>
      <c r="Z158" s="81">
        <v>0.2</v>
      </c>
      <c r="AA158" s="102">
        <v>72.1780454566278</v>
      </c>
      <c r="AB158" s="102">
        <v>72.2224269881883</v>
      </c>
      <c r="AC158" s="102">
        <v>34</v>
      </c>
      <c r="AD158" s="81"/>
      <c r="AE158" s="81" t="s">
        <v>130</v>
      </c>
      <c r="AF158" s="81">
        <v>80</v>
      </c>
      <c r="AG158" s="81"/>
      <c r="AH158" s="81"/>
      <c r="AI158" s="81"/>
      <c r="AJ158" s="81"/>
      <c r="AK158" s="81"/>
      <c r="AL158" s="81"/>
      <c r="AM158" s="102">
        <v>289.473684210526</v>
      </c>
      <c r="AN158" s="81"/>
      <c r="AO158" s="81"/>
      <c r="AP158" s="81"/>
      <c r="AQ158" s="102"/>
      <c r="AR158" s="81"/>
      <c r="AS158" s="102"/>
      <c r="AT158" s="118"/>
      <c r="AU158" s="102"/>
      <c r="AV158" s="102"/>
      <c r="AW158" s="102">
        <f>AW157</f>
        <v>3904.433936512766</v>
      </c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</row>
    <row r="159" spans="1:61" ht="15">
      <c r="A159" s="105">
        <v>8</v>
      </c>
      <c r="B159" s="81" t="s">
        <v>135</v>
      </c>
      <c r="C159" s="81" t="s">
        <v>137</v>
      </c>
      <c r="D159" s="81" t="s">
        <v>123</v>
      </c>
      <c r="E159" s="81" t="s">
        <v>20</v>
      </c>
      <c r="F159" s="81" t="s">
        <v>125</v>
      </c>
      <c r="G159" s="81" t="s">
        <v>125</v>
      </c>
      <c r="H159" s="61">
        <v>39980</v>
      </c>
      <c r="I159" s="81" t="s">
        <v>140</v>
      </c>
      <c r="J159" s="81" t="s">
        <v>127</v>
      </c>
      <c r="K159" s="81"/>
      <c r="L159" s="81"/>
      <c r="M159" s="81">
        <v>210</v>
      </c>
      <c r="N159" s="81"/>
      <c r="O159" s="81"/>
      <c r="P159" s="81"/>
      <c r="Q159" s="81"/>
      <c r="R159" s="81"/>
      <c r="S159" s="81"/>
      <c r="T159" s="118">
        <v>3.89624</v>
      </c>
      <c r="U159" s="81">
        <v>48</v>
      </c>
      <c r="V159" s="81">
        <v>29.5</v>
      </c>
      <c r="W159" s="81">
        <v>22.5</v>
      </c>
      <c r="X159" s="81">
        <v>6.7</v>
      </c>
      <c r="Y159" s="81">
        <v>23.2</v>
      </c>
      <c r="Z159" s="81">
        <v>0.2</v>
      </c>
      <c r="AA159" s="102">
        <v>72.1780454566278</v>
      </c>
      <c r="AB159" s="102">
        <v>72.2224269881883</v>
      </c>
      <c r="AC159" s="102">
        <v>34</v>
      </c>
      <c r="AD159" s="81"/>
      <c r="AE159" s="81" t="s">
        <v>130</v>
      </c>
      <c r="AF159" s="81">
        <v>80</v>
      </c>
      <c r="AG159" s="81"/>
      <c r="AH159" s="81"/>
      <c r="AI159" s="81"/>
      <c r="AJ159" s="81"/>
      <c r="AK159" s="81"/>
      <c r="AL159" s="81"/>
      <c r="AM159" s="102">
        <v>171.052631578947</v>
      </c>
      <c r="AN159" s="81"/>
      <c r="AO159" s="81">
        <v>0.02888</v>
      </c>
      <c r="AP159" s="81">
        <v>116</v>
      </c>
      <c r="AQ159" s="102">
        <v>4016.62049861496</v>
      </c>
      <c r="AR159" s="81"/>
      <c r="AS159" s="102">
        <v>4016.62049861496</v>
      </c>
      <c r="AT159" s="118"/>
      <c r="AU159" s="102"/>
      <c r="AV159" s="102"/>
      <c r="AW159" s="102">
        <f>AW158</f>
        <v>3904.433936512766</v>
      </c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</row>
    <row r="160" spans="1:61" ht="15">
      <c r="A160" s="105">
        <v>8</v>
      </c>
      <c r="B160" s="81" t="s">
        <v>135</v>
      </c>
      <c r="C160" s="81" t="s">
        <v>137</v>
      </c>
      <c r="D160" s="81" t="s">
        <v>123</v>
      </c>
      <c r="E160" s="81" t="s">
        <v>20</v>
      </c>
      <c r="F160" s="81" t="s">
        <v>125</v>
      </c>
      <c r="G160" s="81" t="s">
        <v>125</v>
      </c>
      <c r="H160" s="61">
        <v>39980</v>
      </c>
      <c r="I160" s="81" t="s">
        <v>140</v>
      </c>
      <c r="J160" s="81" t="s">
        <v>127</v>
      </c>
      <c r="K160" s="81"/>
      <c r="L160" s="81"/>
      <c r="M160" s="81">
        <v>210</v>
      </c>
      <c r="N160" s="81"/>
      <c r="O160" s="81"/>
      <c r="P160" s="81"/>
      <c r="Q160" s="81"/>
      <c r="R160" s="81"/>
      <c r="S160" s="81"/>
      <c r="T160" s="118">
        <v>3.89624</v>
      </c>
      <c r="U160" s="81">
        <v>48</v>
      </c>
      <c r="V160" s="81">
        <v>29.5</v>
      </c>
      <c r="W160" s="81">
        <v>22.5</v>
      </c>
      <c r="X160" s="81">
        <v>6.7</v>
      </c>
      <c r="Y160" s="81">
        <v>23.2</v>
      </c>
      <c r="Z160" s="81">
        <v>0.2</v>
      </c>
      <c r="AA160" s="102">
        <v>72.1780454566278</v>
      </c>
      <c r="AB160" s="102">
        <v>72.2224269881883</v>
      </c>
      <c r="AC160" s="102">
        <v>34</v>
      </c>
      <c r="AD160" s="81"/>
      <c r="AE160" s="81" t="s">
        <v>130</v>
      </c>
      <c r="AF160" s="81">
        <v>80</v>
      </c>
      <c r="AG160" s="81"/>
      <c r="AH160" s="81"/>
      <c r="AI160" s="81"/>
      <c r="AJ160" s="81"/>
      <c r="AK160" s="81"/>
      <c r="AL160" s="81"/>
      <c r="AM160" s="102">
        <v>173.684210526316</v>
      </c>
      <c r="AN160" s="81"/>
      <c r="AO160" s="81">
        <v>0.02888</v>
      </c>
      <c r="AP160" s="81">
        <v>114</v>
      </c>
      <c r="AQ160" s="102">
        <v>3947.36842105263</v>
      </c>
      <c r="AR160" s="81"/>
      <c r="AS160" s="102">
        <v>3947.36842105263</v>
      </c>
      <c r="AT160" s="118"/>
      <c r="AU160" s="102"/>
      <c r="AV160" s="102"/>
      <c r="AW160" s="102">
        <f>AW159</f>
        <v>3904.433936512766</v>
      </c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</row>
    <row r="161" spans="1:61" ht="15">
      <c r="A161" s="105">
        <v>8</v>
      </c>
      <c r="B161" s="81" t="s">
        <v>135</v>
      </c>
      <c r="C161" s="81" t="s">
        <v>137</v>
      </c>
      <c r="D161" s="81" t="s">
        <v>123</v>
      </c>
      <c r="E161" s="81" t="s">
        <v>20</v>
      </c>
      <c r="F161" s="81" t="s">
        <v>248</v>
      </c>
      <c r="G161" s="81" t="s">
        <v>227</v>
      </c>
      <c r="H161" s="61">
        <v>39980</v>
      </c>
      <c r="I161" s="81" t="s">
        <v>140</v>
      </c>
      <c r="J161" s="81" t="s">
        <v>127</v>
      </c>
      <c r="K161" s="81"/>
      <c r="L161" s="81"/>
      <c r="M161" s="81">
        <v>210</v>
      </c>
      <c r="N161" s="81"/>
      <c r="O161" s="81"/>
      <c r="P161" s="81"/>
      <c r="Q161" s="81"/>
      <c r="R161" s="81"/>
      <c r="S161" s="81"/>
      <c r="T161" s="118">
        <v>3.89624</v>
      </c>
      <c r="U161" s="81">
        <v>48</v>
      </c>
      <c r="V161" s="81">
        <v>29.5</v>
      </c>
      <c r="W161" s="81">
        <v>22.5</v>
      </c>
      <c r="X161" s="81">
        <v>6.7</v>
      </c>
      <c r="Y161" s="81">
        <v>23.2</v>
      </c>
      <c r="Z161" s="81">
        <v>0.2</v>
      </c>
      <c r="AA161" s="102">
        <v>72.1780454566278</v>
      </c>
      <c r="AB161" s="102">
        <v>72.2224269881883</v>
      </c>
      <c r="AC161" s="102">
        <v>34</v>
      </c>
      <c r="AD161" s="81"/>
      <c r="AE161" s="81" t="s">
        <v>130</v>
      </c>
      <c r="AF161" s="81">
        <v>80</v>
      </c>
      <c r="AG161" s="81"/>
      <c r="AH161" s="81"/>
      <c r="AI161" s="81"/>
      <c r="AJ161" s="81"/>
      <c r="AK161" s="81"/>
      <c r="AL161" s="81"/>
      <c r="AM161" s="102">
        <v>228.947368421053</v>
      </c>
      <c r="AN161" s="81"/>
      <c r="AO161" s="81">
        <v>0.02888</v>
      </c>
      <c r="AP161" s="81">
        <v>132</v>
      </c>
      <c r="AQ161" s="102">
        <v>4570.63711911357</v>
      </c>
      <c r="AR161" s="81"/>
      <c r="AS161" s="102">
        <v>4570.63711911357</v>
      </c>
      <c r="AT161" s="118">
        <f>AS161/AS160</f>
        <v>1.157894736842105</v>
      </c>
      <c r="AU161" s="102"/>
      <c r="AV161" s="102">
        <f>AT161*$AU$175</f>
        <v>4782.558890300544</v>
      </c>
      <c r="AW161" s="102">
        <f>AW160</f>
        <v>3904.433936512766</v>
      </c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</row>
    <row r="162" spans="1:61" ht="15">
      <c r="A162" s="105">
        <v>8</v>
      </c>
      <c r="B162" s="81" t="s">
        <v>135</v>
      </c>
      <c r="C162" s="81" t="s">
        <v>137</v>
      </c>
      <c r="D162" s="81" t="s">
        <v>123</v>
      </c>
      <c r="E162" s="81" t="s">
        <v>20</v>
      </c>
      <c r="F162" s="81" t="s">
        <v>250</v>
      </c>
      <c r="G162" s="81" t="s">
        <v>246</v>
      </c>
      <c r="H162" s="61">
        <v>39980</v>
      </c>
      <c r="I162" s="81" t="s">
        <v>140</v>
      </c>
      <c r="J162" s="81" t="s">
        <v>127</v>
      </c>
      <c r="K162" s="81"/>
      <c r="L162" s="81"/>
      <c r="M162" s="81">
        <v>210</v>
      </c>
      <c r="N162" s="81"/>
      <c r="O162" s="81"/>
      <c r="P162" s="81"/>
      <c r="Q162" s="81"/>
      <c r="R162" s="81"/>
      <c r="S162" s="81"/>
      <c r="T162" s="118">
        <v>3.89624</v>
      </c>
      <c r="U162" s="81">
        <v>48</v>
      </c>
      <c r="V162" s="81">
        <v>29.5</v>
      </c>
      <c r="W162" s="81">
        <v>22.5</v>
      </c>
      <c r="X162" s="81">
        <v>6.7</v>
      </c>
      <c r="Y162" s="81">
        <v>23.2</v>
      </c>
      <c r="Z162" s="81">
        <v>0.2</v>
      </c>
      <c r="AA162" s="102">
        <v>72.1780454566278</v>
      </c>
      <c r="AB162" s="102">
        <v>72.2224269881883</v>
      </c>
      <c r="AC162" s="102">
        <v>34</v>
      </c>
      <c r="AD162" s="81"/>
      <c r="AE162" s="81" t="s">
        <v>130</v>
      </c>
      <c r="AF162" s="81">
        <v>80</v>
      </c>
      <c r="AG162" s="81"/>
      <c r="AH162" s="81"/>
      <c r="AI162" s="81"/>
      <c r="AJ162" s="81"/>
      <c r="AK162" s="81"/>
      <c r="AL162" s="81"/>
      <c r="AM162" s="102">
        <v>257.894736842105</v>
      </c>
      <c r="AN162" s="81"/>
      <c r="AO162" s="81">
        <v>0.02888</v>
      </c>
      <c r="AP162" s="81">
        <v>122</v>
      </c>
      <c r="AQ162" s="102">
        <v>4224.37673130194</v>
      </c>
      <c r="AR162" s="81"/>
      <c r="AS162" s="102">
        <v>4224.37673130194</v>
      </c>
      <c r="AT162" s="118">
        <f>AS162/AS163</f>
        <v>0.9918699186991878</v>
      </c>
      <c r="AU162" s="102"/>
      <c r="AV162" s="102">
        <f>AT162*$AU$175</f>
        <v>4096.811348010595</v>
      </c>
      <c r="AW162" s="102">
        <f>AW161</f>
        <v>3904.433936512766</v>
      </c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</row>
    <row r="163" spans="1:61" ht="15">
      <c r="A163" s="105">
        <v>8</v>
      </c>
      <c r="B163" s="81" t="s">
        <v>135</v>
      </c>
      <c r="C163" s="81" t="s">
        <v>137</v>
      </c>
      <c r="D163" s="81" t="s">
        <v>123</v>
      </c>
      <c r="E163" s="81" t="s">
        <v>20</v>
      </c>
      <c r="F163" s="81" t="s">
        <v>125</v>
      </c>
      <c r="G163" s="81" t="s">
        <v>125</v>
      </c>
      <c r="H163" s="61">
        <v>39980</v>
      </c>
      <c r="I163" s="81" t="s">
        <v>140</v>
      </c>
      <c r="J163" s="81" t="s">
        <v>127</v>
      </c>
      <c r="K163" s="81"/>
      <c r="L163" s="81"/>
      <c r="M163" s="81">
        <v>210</v>
      </c>
      <c r="N163" s="81"/>
      <c r="O163" s="81"/>
      <c r="P163" s="81"/>
      <c r="Q163" s="81"/>
      <c r="R163" s="81"/>
      <c r="S163" s="81"/>
      <c r="T163" s="118">
        <v>3.89624</v>
      </c>
      <c r="U163" s="81">
        <v>48</v>
      </c>
      <c r="V163" s="81">
        <v>29.5</v>
      </c>
      <c r="W163" s="81">
        <v>22.5</v>
      </c>
      <c r="X163" s="81">
        <v>6.7</v>
      </c>
      <c r="Y163" s="81">
        <v>23.2</v>
      </c>
      <c r="Z163" s="81">
        <v>0.2</v>
      </c>
      <c r="AA163" s="102">
        <v>72.1780454566278</v>
      </c>
      <c r="AB163" s="102">
        <v>72.2224269881883</v>
      </c>
      <c r="AC163" s="102">
        <v>34</v>
      </c>
      <c r="AD163" s="81"/>
      <c r="AE163" s="81" t="s">
        <v>130</v>
      </c>
      <c r="AF163" s="81">
        <v>80</v>
      </c>
      <c r="AG163" s="81"/>
      <c r="AH163" s="81"/>
      <c r="AI163" s="81"/>
      <c r="AJ163" s="81"/>
      <c r="AK163" s="81"/>
      <c r="AL163" s="81"/>
      <c r="AM163" s="102">
        <v>150</v>
      </c>
      <c r="AN163" s="81"/>
      <c r="AO163" s="81">
        <v>0.02888</v>
      </c>
      <c r="AP163" s="81">
        <v>123</v>
      </c>
      <c r="AQ163" s="102">
        <v>4259.0027700831</v>
      </c>
      <c r="AR163" s="81"/>
      <c r="AS163" s="102">
        <v>4259.0027700831</v>
      </c>
      <c r="AT163" s="118"/>
      <c r="AU163" s="102"/>
      <c r="AV163" s="102"/>
      <c r="AW163" s="102">
        <f>AW162</f>
        <v>3904.433936512766</v>
      </c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</row>
    <row r="164" spans="1:61" ht="15">
      <c r="A164" s="105">
        <v>8</v>
      </c>
      <c r="B164" s="81" t="s">
        <v>135</v>
      </c>
      <c r="C164" s="81" t="s">
        <v>137</v>
      </c>
      <c r="D164" s="81" t="s">
        <v>123</v>
      </c>
      <c r="E164" s="81" t="s">
        <v>20</v>
      </c>
      <c r="F164" s="81" t="s">
        <v>125</v>
      </c>
      <c r="G164" s="81" t="s">
        <v>125</v>
      </c>
      <c r="H164" s="61">
        <v>39980</v>
      </c>
      <c r="I164" s="81" t="s">
        <v>140</v>
      </c>
      <c r="J164" s="81" t="s">
        <v>127</v>
      </c>
      <c r="K164" s="81"/>
      <c r="L164" s="81"/>
      <c r="M164" s="81">
        <v>210</v>
      </c>
      <c r="N164" s="81"/>
      <c r="O164" s="81"/>
      <c r="P164" s="81"/>
      <c r="Q164" s="81"/>
      <c r="R164" s="81"/>
      <c r="S164" s="81"/>
      <c r="T164" s="118">
        <v>3.89624</v>
      </c>
      <c r="U164" s="81">
        <v>48</v>
      </c>
      <c r="V164" s="81">
        <v>29.5</v>
      </c>
      <c r="W164" s="81">
        <v>22.5</v>
      </c>
      <c r="X164" s="81">
        <v>6.7</v>
      </c>
      <c r="Y164" s="81">
        <v>23.2</v>
      </c>
      <c r="Z164" s="81">
        <v>0.2</v>
      </c>
      <c r="AA164" s="102">
        <v>72.1780454566278</v>
      </c>
      <c r="AB164" s="102">
        <v>72.2224269881883</v>
      </c>
      <c r="AC164" s="102">
        <v>34</v>
      </c>
      <c r="AD164" s="81"/>
      <c r="AE164" s="81" t="s">
        <v>130</v>
      </c>
      <c r="AF164" s="81">
        <v>80</v>
      </c>
      <c r="AG164" s="81"/>
      <c r="AH164" s="81"/>
      <c r="AI164" s="81"/>
      <c r="AJ164" s="81"/>
      <c r="AK164" s="81"/>
      <c r="AL164" s="81"/>
      <c r="AM164" s="102">
        <v>139.473684210526</v>
      </c>
      <c r="AN164" s="81"/>
      <c r="AO164" s="81">
        <v>0.02888</v>
      </c>
      <c r="AP164" s="81">
        <v>122</v>
      </c>
      <c r="AQ164" s="102">
        <v>4224.37673130194</v>
      </c>
      <c r="AR164" s="81"/>
      <c r="AS164" s="102">
        <v>4224.37673130194</v>
      </c>
      <c r="AT164" s="118"/>
      <c r="AU164" s="102"/>
      <c r="AV164" s="102"/>
      <c r="AW164" s="102">
        <f>AW163</f>
        <v>3904.433936512766</v>
      </c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</row>
    <row r="165" spans="1:61" ht="15">
      <c r="A165" s="105">
        <v>8</v>
      </c>
      <c r="B165" s="81" t="s">
        <v>135</v>
      </c>
      <c r="C165" s="81" t="s">
        <v>137</v>
      </c>
      <c r="D165" s="81" t="s">
        <v>123</v>
      </c>
      <c r="E165" s="81" t="s">
        <v>20</v>
      </c>
      <c r="F165" s="81" t="s">
        <v>255</v>
      </c>
      <c r="G165" s="81" t="s">
        <v>247</v>
      </c>
      <c r="H165" s="61">
        <v>39980</v>
      </c>
      <c r="I165" s="81" t="s">
        <v>140</v>
      </c>
      <c r="J165" s="81" t="s">
        <v>127</v>
      </c>
      <c r="K165" s="81"/>
      <c r="L165" s="81"/>
      <c r="M165" s="81">
        <v>210</v>
      </c>
      <c r="N165" s="81"/>
      <c r="O165" s="81"/>
      <c r="P165" s="81"/>
      <c r="Q165" s="81"/>
      <c r="R165" s="81"/>
      <c r="S165" s="81"/>
      <c r="T165" s="118">
        <v>3.89624</v>
      </c>
      <c r="U165" s="81">
        <v>48</v>
      </c>
      <c r="V165" s="81">
        <v>29.5</v>
      </c>
      <c r="W165" s="81">
        <v>22.5</v>
      </c>
      <c r="X165" s="81">
        <v>6.7</v>
      </c>
      <c r="Y165" s="81">
        <v>23.2</v>
      </c>
      <c r="Z165" s="81">
        <v>0.2</v>
      </c>
      <c r="AA165" s="102">
        <v>72.1780454566278</v>
      </c>
      <c r="AB165" s="102">
        <v>72.2224269881883</v>
      </c>
      <c r="AC165" s="102">
        <v>34</v>
      </c>
      <c r="AD165" s="81"/>
      <c r="AE165" s="81" t="s">
        <v>130</v>
      </c>
      <c r="AF165" s="81">
        <v>80</v>
      </c>
      <c r="AG165" s="81"/>
      <c r="AH165" s="81"/>
      <c r="AI165" s="81"/>
      <c r="AJ165" s="81"/>
      <c r="AK165" s="81"/>
      <c r="AL165" s="81"/>
      <c r="AM165" s="102">
        <v>321.052631578947</v>
      </c>
      <c r="AN165" s="81"/>
      <c r="AO165" s="81">
        <v>0.02888</v>
      </c>
      <c r="AP165" s="81">
        <v>117</v>
      </c>
      <c r="AQ165" s="102">
        <v>4051.24653739612</v>
      </c>
      <c r="AR165" s="81"/>
      <c r="AS165" s="102">
        <v>4051.24653739612</v>
      </c>
      <c r="AT165" s="118">
        <f>AS165/AS164</f>
        <v>0.9590163934426224</v>
      </c>
      <c r="AU165" s="102"/>
      <c r="AV165" s="102">
        <f>AT165*$AU$175</f>
        <v>3961.113417711663</v>
      </c>
      <c r="AW165" s="102">
        <f>AW164</f>
        <v>3904.433936512766</v>
      </c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</row>
    <row r="166" spans="1:61" ht="15">
      <c r="A166" s="105">
        <v>8</v>
      </c>
      <c r="B166" s="81" t="s">
        <v>135</v>
      </c>
      <c r="C166" s="81" t="s">
        <v>137</v>
      </c>
      <c r="D166" s="81" t="s">
        <v>123</v>
      </c>
      <c r="E166" s="81" t="s">
        <v>20</v>
      </c>
      <c r="F166" s="81" t="s">
        <v>256</v>
      </c>
      <c r="G166" s="81" t="s">
        <v>241</v>
      </c>
      <c r="H166" s="61">
        <v>39980</v>
      </c>
      <c r="I166" s="81" t="s">
        <v>140</v>
      </c>
      <c r="J166" s="81" t="s">
        <v>127</v>
      </c>
      <c r="K166" s="81"/>
      <c r="L166" s="81"/>
      <c r="M166" s="81">
        <v>210</v>
      </c>
      <c r="N166" s="81"/>
      <c r="O166" s="81"/>
      <c r="P166" s="81"/>
      <c r="Q166" s="81"/>
      <c r="R166" s="81"/>
      <c r="S166" s="81"/>
      <c r="T166" s="118">
        <v>3.89624</v>
      </c>
      <c r="U166" s="81">
        <v>48</v>
      </c>
      <c r="V166" s="81">
        <v>29.5</v>
      </c>
      <c r="W166" s="81">
        <v>22.5</v>
      </c>
      <c r="X166" s="81">
        <v>6.7</v>
      </c>
      <c r="Y166" s="81">
        <v>23.2</v>
      </c>
      <c r="Z166" s="81">
        <v>0.2</v>
      </c>
      <c r="AA166" s="102">
        <v>72.1780454566278</v>
      </c>
      <c r="AB166" s="102">
        <v>72.2224269881883</v>
      </c>
      <c r="AC166" s="102">
        <v>34</v>
      </c>
      <c r="AD166" s="81"/>
      <c r="AE166" s="81" t="s">
        <v>130</v>
      </c>
      <c r="AF166" s="81">
        <v>80</v>
      </c>
      <c r="AG166" s="81"/>
      <c r="AH166" s="81"/>
      <c r="AI166" s="81"/>
      <c r="AJ166" s="81"/>
      <c r="AK166" s="81"/>
      <c r="AL166" s="81"/>
      <c r="AM166" s="102">
        <v>336.842105263158</v>
      </c>
      <c r="AN166" s="81"/>
      <c r="AO166" s="81">
        <v>0.02888</v>
      </c>
      <c r="AP166" s="81">
        <v>90</v>
      </c>
      <c r="AQ166" s="102">
        <v>3116.34349030471</v>
      </c>
      <c r="AR166" s="81"/>
      <c r="AS166" s="102">
        <v>3116.34349030471</v>
      </c>
      <c r="AT166" s="118">
        <f>AS166/AS167</f>
        <v>0.7317073170731714</v>
      </c>
      <c r="AU166" s="102"/>
      <c r="AV166" s="102">
        <f>AT166*$AU$175</f>
        <v>3022.2378796799476</v>
      </c>
      <c r="AW166" s="102">
        <f>AW165</f>
        <v>3904.433936512766</v>
      </c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</row>
    <row r="167" spans="1:61" ht="15">
      <c r="A167" s="105">
        <v>8</v>
      </c>
      <c r="B167" s="81" t="s">
        <v>135</v>
      </c>
      <c r="C167" s="81" t="s">
        <v>137</v>
      </c>
      <c r="D167" s="81" t="s">
        <v>123</v>
      </c>
      <c r="E167" s="81" t="s">
        <v>20</v>
      </c>
      <c r="F167" s="81" t="s">
        <v>125</v>
      </c>
      <c r="G167" s="81" t="s">
        <v>125</v>
      </c>
      <c r="H167" s="61">
        <v>39980</v>
      </c>
      <c r="I167" s="81" t="s">
        <v>140</v>
      </c>
      <c r="J167" s="81" t="s">
        <v>127</v>
      </c>
      <c r="K167" s="81"/>
      <c r="L167" s="81"/>
      <c r="M167" s="81">
        <v>210</v>
      </c>
      <c r="N167" s="81"/>
      <c r="O167" s="81"/>
      <c r="P167" s="81"/>
      <c r="Q167" s="81"/>
      <c r="R167" s="81"/>
      <c r="S167" s="81"/>
      <c r="T167" s="118">
        <v>3.89624</v>
      </c>
      <c r="U167" s="81">
        <v>48</v>
      </c>
      <c r="V167" s="81">
        <v>29.5</v>
      </c>
      <c r="W167" s="81">
        <v>22.5</v>
      </c>
      <c r="X167" s="81">
        <v>6.7</v>
      </c>
      <c r="Y167" s="81">
        <v>23.2</v>
      </c>
      <c r="Z167" s="81">
        <v>0.2</v>
      </c>
      <c r="AA167" s="102">
        <v>72.1780454566278</v>
      </c>
      <c r="AB167" s="102">
        <v>72.2224269881883</v>
      </c>
      <c r="AC167" s="102">
        <v>34</v>
      </c>
      <c r="AD167" s="81"/>
      <c r="AE167" s="81" t="s">
        <v>130</v>
      </c>
      <c r="AF167" s="81">
        <v>80</v>
      </c>
      <c r="AG167" s="81"/>
      <c r="AH167" s="81"/>
      <c r="AI167" s="81"/>
      <c r="AJ167" s="81"/>
      <c r="AK167" s="81"/>
      <c r="AL167" s="81"/>
      <c r="AM167" s="102">
        <v>144.736842105263</v>
      </c>
      <c r="AN167" s="81"/>
      <c r="AO167" s="81">
        <v>0.02888</v>
      </c>
      <c r="AP167" s="81">
        <v>123</v>
      </c>
      <c r="AQ167" s="102">
        <v>4259.0027700831</v>
      </c>
      <c r="AR167" s="81"/>
      <c r="AS167" s="102">
        <v>4259.0027700831</v>
      </c>
      <c r="AT167" s="118"/>
      <c r="AU167" s="102"/>
      <c r="AV167" s="102"/>
      <c r="AW167" s="102">
        <f>AW166</f>
        <v>3904.433936512766</v>
      </c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</row>
    <row r="168" spans="1:61" ht="15">
      <c r="A168" s="105">
        <v>8</v>
      </c>
      <c r="B168" s="81" t="s">
        <v>135</v>
      </c>
      <c r="C168" s="81" t="s">
        <v>137</v>
      </c>
      <c r="D168" s="81" t="s">
        <v>123</v>
      </c>
      <c r="E168" s="81" t="s">
        <v>20</v>
      </c>
      <c r="F168" s="81" t="s">
        <v>125</v>
      </c>
      <c r="G168" s="81" t="s">
        <v>125</v>
      </c>
      <c r="H168" s="61">
        <v>39980</v>
      </c>
      <c r="I168" s="81" t="s">
        <v>140</v>
      </c>
      <c r="J168" s="81" t="s">
        <v>127</v>
      </c>
      <c r="K168" s="81"/>
      <c r="L168" s="81"/>
      <c r="M168" s="81">
        <v>210</v>
      </c>
      <c r="N168" s="81"/>
      <c r="O168" s="81"/>
      <c r="P168" s="81"/>
      <c r="Q168" s="81"/>
      <c r="R168" s="81"/>
      <c r="S168" s="81"/>
      <c r="T168" s="118">
        <v>3.89624</v>
      </c>
      <c r="U168" s="81">
        <v>48</v>
      </c>
      <c r="V168" s="81">
        <v>29.5</v>
      </c>
      <c r="W168" s="81">
        <v>22.5</v>
      </c>
      <c r="X168" s="81">
        <v>6.7</v>
      </c>
      <c r="Y168" s="81">
        <v>23.2</v>
      </c>
      <c r="Z168" s="81">
        <v>0.2</v>
      </c>
      <c r="AA168" s="102">
        <v>72.1780454566278</v>
      </c>
      <c r="AB168" s="102">
        <v>72.2224269881883</v>
      </c>
      <c r="AC168" s="102">
        <v>34</v>
      </c>
      <c r="AD168" s="81"/>
      <c r="AE168" s="81" t="s">
        <v>130</v>
      </c>
      <c r="AF168" s="81">
        <v>80</v>
      </c>
      <c r="AG168" s="81"/>
      <c r="AH168" s="81"/>
      <c r="AI168" s="81"/>
      <c r="AJ168" s="81"/>
      <c r="AK168" s="81"/>
      <c r="AL168" s="81"/>
      <c r="AM168" s="102">
        <v>144.736842105263</v>
      </c>
      <c r="AN168" s="81"/>
      <c r="AO168" s="81">
        <v>0.02888</v>
      </c>
      <c r="AP168" s="81">
        <v>121</v>
      </c>
      <c r="AQ168" s="102">
        <v>4189.75069252078</v>
      </c>
      <c r="AR168" s="81"/>
      <c r="AS168" s="102">
        <v>4189.75069252078</v>
      </c>
      <c r="AT168" s="118"/>
      <c r="AU168" s="102"/>
      <c r="AV168" s="102"/>
      <c r="AW168" s="102">
        <f>AW167</f>
        <v>3904.433936512766</v>
      </c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</row>
    <row r="169" spans="1:61" ht="15">
      <c r="A169" s="105">
        <v>8</v>
      </c>
      <c r="B169" s="81" t="s">
        <v>135</v>
      </c>
      <c r="C169" s="81" t="s">
        <v>137</v>
      </c>
      <c r="D169" s="81" t="s">
        <v>123</v>
      </c>
      <c r="E169" s="81" t="s">
        <v>20</v>
      </c>
      <c r="F169" s="81" t="s">
        <v>277</v>
      </c>
      <c r="G169" s="81" t="s">
        <v>254</v>
      </c>
      <c r="H169" s="61">
        <v>39980</v>
      </c>
      <c r="I169" s="81" t="s">
        <v>140</v>
      </c>
      <c r="J169" s="81" t="s">
        <v>127</v>
      </c>
      <c r="K169" s="81"/>
      <c r="L169" s="81"/>
      <c r="M169" s="81">
        <v>210</v>
      </c>
      <c r="N169" s="81"/>
      <c r="O169" s="81"/>
      <c r="P169" s="81"/>
      <c r="Q169" s="81"/>
      <c r="R169" s="81"/>
      <c r="S169" s="81"/>
      <c r="T169" s="118">
        <v>3.89624</v>
      </c>
      <c r="U169" s="81">
        <v>48</v>
      </c>
      <c r="V169" s="81">
        <v>29.5</v>
      </c>
      <c r="W169" s="81">
        <v>22.5</v>
      </c>
      <c r="X169" s="81">
        <v>6.7</v>
      </c>
      <c r="Y169" s="81">
        <v>23.2</v>
      </c>
      <c r="Z169" s="81">
        <v>0.2</v>
      </c>
      <c r="AA169" s="102">
        <v>72.1780454566278</v>
      </c>
      <c r="AB169" s="102">
        <v>72.2224269881883</v>
      </c>
      <c r="AC169" s="102">
        <v>34</v>
      </c>
      <c r="AD169" s="81"/>
      <c r="AE169" s="81" t="s">
        <v>130</v>
      </c>
      <c r="AF169" s="81">
        <v>80</v>
      </c>
      <c r="AG169" s="81"/>
      <c r="AH169" s="81"/>
      <c r="AI169" s="81"/>
      <c r="AJ169" s="81"/>
      <c r="AK169" s="81"/>
      <c r="AL169" s="81"/>
      <c r="AM169" s="102">
        <v>294.736842105263</v>
      </c>
      <c r="AN169" s="81"/>
      <c r="AO169" s="81">
        <v>0.02888</v>
      </c>
      <c r="AP169" s="81">
        <v>107</v>
      </c>
      <c r="AQ169" s="102">
        <v>3704.98614958449</v>
      </c>
      <c r="AR169" s="81"/>
      <c r="AS169" s="102">
        <v>3704.98614958449</v>
      </c>
      <c r="AT169" s="118">
        <f>AS169/AS168</f>
        <v>0.8842975206611566</v>
      </c>
      <c r="AU169" s="102"/>
      <c r="AV169" s="102">
        <f>AT169*$AU$175</f>
        <v>3652.4952005939153</v>
      </c>
      <c r="AW169" s="102">
        <f>AW168</f>
        <v>3904.433936512766</v>
      </c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</row>
    <row r="170" spans="1:61" ht="15">
      <c r="A170" s="105">
        <v>8</v>
      </c>
      <c r="B170" s="81" t="s">
        <v>135</v>
      </c>
      <c r="C170" s="81" t="s">
        <v>137</v>
      </c>
      <c r="D170" s="81" t="s">
        <v>123</v>
      </c>
      <c r="E170" s="81" t="s">
        <v>20</v>
      </c>
      <c r="F170" s="81" t="s">
        <v>282</v>
      </c>
      <c r="G170" s="81" t="s">
        <v>252</v>
      </c>
      <c r="H170" s="61">
        <v>39980</v>
      </c>
      <c r="I170" s="81" t="s">
        <v>140</v>
      </c>
      <c r="J170" s="81" t="s">
        <v>127</v>
      </c>
      <c r="K170" s="81"/>
      <c r="L170" s="81"/>
      <c r="M170" s="81">
        <v>210</v>
      </c>
      <c r="N170" s="81"/>
      <c r="O170" s="81"/>
      <c r="P170" s="81"/>
      <c r="Q170" s="81"/>
      <c r="R170" s="81"/>
      <c r="S170" s="81"/>
      <c r="T170" s="118">
        <v>3.89624</v>
      </c>
      <c r="U170" s="81">
        <v>48</v>
      </c>
      <c r="V170" s="81">
        <v>29.5</v>
      </c>
      <c r="W170" s="81">
        <v>22.5</v>
      </c>
      <c r="X170" s="81">
        <v>6.7</v>
      </c>
      <c r="Y170" s="81">
        <v>23.2</v>
      </c>
      <c r="Z170" s="81">
        <v>0.2</v>
      </c>
      <c r="AA170" s="102">
        <v>72.1780454566278</v>
      </c>
      <c r="AB170" s="102">
        <v>72.2224269881883</v>
      </c>
      <c r="AC170" s="102">
        <v>34</v>
      </c>
      <c r="AD170" s="81"/>
      <c r="AE170" s="81" t="s">
        <v>130</v>
      </c>
      <c r="AF170" s="81">
        <v>80</v>
      </c>
      <c r="AG170" s="81"/>
      <c r="AH170" s="81"/>
      <c r="AI170" s="81"/>
      <c r="AJ170" s="81"/>
      <c r="AK170" s="81"/>
      <c r="AL170" s="81"/>
      <c r="AM170" s="102">
        <v>328.947368421053</v>
      </c>
      <c r="AN170" s="81"/>
      <c r="AO170" s="81">
        <v>0.02888</v>
      </c>
      <c r="AP170" s="81">
        <v>105</v>
      </c>
      <c r="AQ170" s="102">
        <v>3635.73407202216</v>
      </c>
      <c r="AR170" s="81"/>
      <c r="AS170" s="102">
        <v>3635.73407202216</v>
      </c>
      <c r="AT170" s="118">
        <f>AS170/AS171</f>
        <v>0.945945945945946</v>
      </c>
      <c r="AU170" s="102"/>
      <c r="AV170" s="102">
        <f>AT170*$AU$175</f>
        <v>3907.1273489556047</v>
      </c>
      <c r="AW170" s="102">
        <f>AW169</f>
        <v>3904.433936512766</v>
      </c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</row>
    <row r="171" spans="1:61" ht="15">
      <c r="A171" s="105">
        <v>8</v>
      </c>
      <c r="B171" s="81" t="s">
        <v>135</v>
      </c>
      <c r="C171" s="81" t="s">
        <v>137</v>
      </c>
      <c r="D171" s="81" t="s">
        <v>123</v>
      </c>
      <c r="E171" s="81" t="s">
        <v>20</v>
      </c>
      <c r="F171" s="81" t="s">
        <v>125</v>
      </c>
      <c r="G171" s="81" t="s">
        <v>125</v>
      </c>
      <c r="H171" s="61">
        <v>39980</v>
      </c>
      <c r="I171" s="81" t="s">
        <v>140</v>
      </c>
      <c r="J171" s="81" t="s">
        <v>127</v>
      </c>
      <c r="K171" s="81"/>
      <c r="L171" s="81"/>
      <c r="M171" s="81">
        <v>210</v>
      </c>
      <c r="N171" s="81"/>
      <c r="O171" s="81"/>
      <c r="P171" s="81"/>
      <c r="Q171" s="81"/>
      <c r="R171" s="81"/>
      <c r="S171" s="81"/>
      <c r="T171" s="118">
        <v>3.89624</v>
      </c>
      <c r="U171" s="81">
        <v>48</v>
      </c>
      <c r="V171" s="81">
        <v>29.5</v>
      </c>
      <c r="W171" s="81">
        <v>22.5</v>
      </c>
      <c r="X171" s="81">
        <v>6.7</v>
      </c>
      <c r="Y171" s="81">
        <v>23.2</v>
      </c>
      <c r="Z171" s="81">
        <v>0.2</v>
      </c>
      <c r="AA171" s="102">
        <v>72.1780454566278</v>
      </c>
      <c r="AB171" s="102">
        <v>72.2224269881883</v>
      </c>
      <c r="AC171" s="102">
        <v>34</v>
      </c>
      <c r="AD171" s="81"/>
      <c r="AE171" s="81" t="s">
        <v>130</v>
      </c>
      <c r="AF171" s="81">
        <v>80</v>
      </c>
      <c r="AG171" s="81"/>
      <c r="AH171" s="81"/>
      <c r="AI171" s="81"/>
      <c r="AJ171" s="81"/>
      <c r="AK171" s="81"/>
      <c r="AL171" s="81"/>
      <c r="AM171" s="102">
        <v>126.315789473684</v>
      </c>
      <c r="AN171" s="81"/>
      <c r="AO171" s="81">
        <v>0.02888</v>
      </c>
      <c r="AP171" s="81">
        <v>111</v>
      </c>
      <c r="AQ171" s="102">
        <v>3843.49030470914</v>
      </c>
      <c r="AR171" s="81"/>
      <c r="AS171" s="102">
        <v>3843.49030470914</v>
      </c>
      <c r="AT171" s="118"/>
      <c r="AU171" s="102"/>
      <c r="AV171" s="102"/>
      <c r="AW171" s="102">
        <f>AW170</f>
        <v>3904.433936512766</v>
      </c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</row>
    <row r="172" spans="1:61" ht="15">
      <c r="A172" s="105">
        <v>8</v>
      </c>
      <c r="B172" s="81" t="s">
        <v>135</v>
      </c>
      <c r="C172" s="81" t="s">
        <v>137</v>
      </c>
      <c r="D172" s="81" t="s">
        <v>123</v>
      </c>
      <c r="E172" s="81" t="s">
        <v>20</v>
      </c>
      <c r="F172" s="81" t="s">
        <v>125</v>
      </c>
      <c r="G172" s="81" t="s">
        <v>125</v>
      </c>
      <c r="H172" s="61">
        <v>39980</v>
      </c>
      <c r="I172" s="81" t="s">
        <v>140</v>
      </c>
      <c r="J172" s="81" t="s">
        <v>127</v>
      </c>
      <c r="K172" s="81"/>
      <c r="L172" s="81"/>
      <c r="M172" s="81">
        <v>210</v>
      </c>
      <c r="N172" s="81"/>
      <c r="O172" s="81"/>
      <c r="P172" s="81"/>
      <c r="Q172" s="81"/>
      <c r="R172" s="81"/>
      <c r="S172" s="81"/>
      <c r="T172" s="118">
        <v>3.89624</v>
      </c>
      <c r="U172" s="81">
        <v>48</v>
      </c>
      <c r="V172" s="81">
        <v>29.5</v>
      </c>
      <c r="W172" s="81">
        <v>22.5</v>
      </c>
      <c r="X172" s="81">
        <v>6.7</v>
      </c>
      <c r="Y172" s="81">
        <v>23.2</v>
      </c>
      <c r="Z172" s="81">
        <v>0.2</v>
      </c>
      <c r="AA172" s="102">
        <v>72.1780454566278</v>
      </c>
      <c r="AB172" s="102">
        <v>72.2224269881883</v>
      </c>
      <c r="AC172" s="102">
        <v>34</v>
      </c>
      <c r="AD172" s="81"/>
      <c r="AE172" s="81" t="s">
        <v>130</v>
      </c>
      <c r="AF172" s="81">
        <v>80</v>
      </c>
      <c r="AG172" s="81"/>
      <c r="AH172" s="81"/>
      <c r="AI172" s="81"/>
      <c r="AJ172" s="81"/>
      <c r="AK172" s="81"/>
      <c r="AL172" s="81"/>
      <c r="AM172" s="102">
        <v>136.842105263158</v>
      </c>
      <c r="AN172" s="81"/>
      <c r="AO172" s="81">
        <v>0.02888</v>
      </c>
      <c r="AP172" s="81">
        <v>111</v>
      </c>
      <c r="AQ172" s="102">
        <v>3843.49030470914</v>
      </c>
      <c r="AR172" s="81"/>
      <c r="AS172" s="102">
        <v>3843.49030470914</v>
      </c>
      <c r="AT172" s="118"/>
      <c r="AU172" s="102"/>
      <c r="AV172" s="102"/>
      <c r="AW172" s="102">
        <f>AW171</f>
        <v>3904.433936512766</v>
      </c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</row>
    <row r="173" spans="1:61" ht="15">
      <c r="A173" s="105">
        <v>8</v>
      </c>
      <c r="B173" s="81" t="s">
        <v>135</v>
      </c>
      <c r="C173" s="81" t="s">
        <v>137</v>
      </c>
      <c r="D173" s="81" t="s">
        <v>123</v>
      </c>
      <c r="E173" s="81" t="s">
        <v>20</v>
      </c>
      <c r="F173" s="81" t="s">
        <v>182</v>
      </c>
      <c r="G173" s="81" t="s">
        <v>183</v>
      </c>
      <c r="H173" s="61">
        <v>39980</v>
      </c>
      <c r="I173" s="81" t="s">
        <v>140</v>
      </c>
      <c r="J173" s="81" t="s">
        <v>127</v>
      </c>
      <c r="K173" s="81"/>
      <c r="L173" s="81"/>
      <c r="M173" s="81">
        <v>210</v>
      </c>
      <c r="N173" s="81"/>
      <c r="O173" s="81"/>
      <c r="P173" s="81"/>
      <c r="Q173" s="81"/>
      <c r="R173" s="81"/>
      <c r="S173" s="81"/>
      <c r="T173" s="118">
        <v>3.89624</v>
      </c>
      <c r="U173" s="81">
        <v>48</v>
      </c>
      <c r="V173" s="81">
        <v>29.5</v>
      </c>
      <c r="W173" s="81">
        <v>22.5</v>
      </c>
      <c r="X173" s="81">
        <v>6.7</v>
      </c>
      <c r="Y173" s="81">
        <v>23.2</v>
      </c>
      <c r="Z173" s="81">
        <v>0.2</v>
      </c>
      <c r="AA173" s="102">
        <v>72.1780454566278</v>
      </c>
      <c r="AB173" s="102">
        <v>72.2224269881883</v>
      </c>
      <c r="AC173" s="102">
        <v>34</v>
      </c>
      <c r="AD173" s="81"/>
      <c r="AE173" s="81" t="s">
        <v>130</v>
      </c>
      <c r="AF173" s="81">
        <v>80</v>
      </c>
      <c r="AG173" s="81"/>
      <c r="AH173" s="81"/>
      <c r="AI173" s="81"/>
      <c r="AJ173" s="81"/>
      <c r="AK173" s="81"/>
      <c r="AL173" s="81"/>
      <c r="AM173" s="102">
        <v>265.789473684211</v>
      </c>
      <c r="AN173" s="81"/>
      <c r="AO173" s="81">
        <v>0.02888</v>
      </c>
      <c r="AP173" s="81">
        <v>111</v>
      </c>
      <c r="AQ173" s="102">
        <v>3843.49030470914</v>
      </c>
      <c r="AR173" s="81"/>
      <c r="AS173" s="102">
        <v>3843.49030470914</v>
      </c>
      <c r="AT173" s="118">
        <f>AS173/AS172</f>
        <v>1</v>
      </c>
      <c r="AU173" s="102"/>
      <c r="AV173" s="102">
        <f>AT173*$AU$175</f>
        <v>4130.3917688959245</v>
      </c>
      <c r="AW173" s="102">
        <f>AW172</f>
        <v>3904.433936512766</v>
      </c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</row>
    <row r="174" spans="1:61" ht="15">
      <c r="A174" s="105">
        <v>8</v>
      </c>
      <c r="B174" s="81" t="s">
        <v>135</v>
      </c>
      <c r="C174" s="81" t="s">
        <v>137</v>
      </c>
      <c r="D174" s="81" t="s">
        <v>123</v>
      </c>
      <c r="E174" s="81" t="s">
        <v>20</v>
      </c>
      <c r="F174" s="81" t="s">
        <v>191</v>
      </c>
      <c r="G174" s="81" t="s">
        <v>105</v>
      </c>
      <c r="H174" s="61">
        <v>39980</v>
      </c>
      <c r="I174" s="81" t="s">
        <v>140</v>
      </c>
      <c r="J174" s="81" t="s">
        <v>127</v>
      </c>
      <c r="K174" s="81"/>
      <c r="L174" s="81"/>
      <c r="M174" s="81">
        <v>210</v>
      </c>
      <c r="N174" s="81"/>
      <c r="O174" s="81"/>
      <c r="P174" s="81"/>
      <c r="Q174" s="81"/>
      <c r="R174" s="81"/>
      <c r="S174" s="81"/>
      <c r="T174" s="118">
        <v>3.89624</v>
      </c>
      <c r="U174" s="81">
        <v>48</v>
      </c>
      <c r="V174" s="81">
        <v>29.5</v>
      </c>
      <c r="W174" s="81">
        <v>22.5</v>
      </c>
      <c r="X174" s="81">
        <v>6.7</v>
      </c>
      <c r="Y174" s="81">
        <v>23.2</v>
      </c>
      <c r="Z174" s="81">
        <v>0.2</v>
      </c>
      <c r="AA174" s="102">
        <v>72.1780454566278</v>
      </c>
      <c r="AB174" s="102">
        <v>72.2224269881883</v>
      </c>
      <c r="AC174" s="102">
        <v>34</v>
      </c>
      <c r="AD174" s="81"/>
      <c r="AE174" s="81" t="s">
        <v>130</v>
      </c>
      <c r="AF174" s="81">
        <v>80</v>
      </c>
      <c r="AG174" s="81"/>
      <c r="AH174" s="81"/>
      <c r="AI174" s="81"/>
      <c r="AJ174" s="81"/>
      <c r="AK174" s="81"/>
      <c r="AL174" s="81"/>
      <c r="AM174" s="102">
        <v>286.842105263158</v>
      </c>
      <c r="AN174" s="81"/>
      <c r="AO174" s="81">
        <v>0.02888</v>
      </c>
      <c r="AP174" s="81">
        <v>90</v>
      </c>
      <c r="AQ174" s="102">
        <v>3116.34349030471</v>
      </c>
      <c r="AR174" s="81"/>
      <c r="AS174" s="102">
        <v>3116.34349030471</v>
      </c>
      <c r="AT174" s="118">
        <f>AS174/AS175</f>
        <v>0.818181818181818</v>
      </c>
      <c r="AU174" s="102"/>
      <c r="AV174" s="102">
        <f>AT174*$AU$175</f>
        <v>3379.411447278483</v>
      </c>
      <c r="AW174" s="102">
        <f>AW173</f>
        <v>3904.433936512766</v>
      </c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</row>
    <row r="175" spans="1:256" ht="15">
      <c r="A175" s="105">
        <v>8</v>
      </c>
      <c r="B175" s="123" t="s">
        <v>135</v>
      </c>
      <c r="C175" s="123" t="s">
        <v>137</v>
      </c>
      <c r="D175" s="123" t="s">
        <v>123</v>
      </c>
      <c r="E175" s="123" t="s">
        <v>20</v>
      </c>
      <c r="F175" s="123" t="s">
        <v>125</v>
      </c>
      <c r="G175" s="123" t="s">
        <v>125</v>
      </c>
      <c r="H175" s="97">
        <v>39980</v>
      </c>
      <c r="I175" s="123" t="s">
        <v>140</v>
      </c>
      <c r="J175" s="123" t="s">
        <v>127</v>
      </c>
      <c r="K175" s="123"/>
      <c r="L175" s="123"/>
      <c r="M175" s="123">
        <v>210</v>
      </c>
      <c r="N175" s="123"/>
      <c r="O175" s="123"/>
      <c r="P175" s="123"/>
      <c r="Q175" s="123"/>
      <c r="R175" s="123"/>
      <c r="S175" s="123"/>
      <c r="T175" s="115">
        <v>3.89624</v>
      </c>
      <c r="U175" s="123">
        <v>48</v>
      </c>
      <c r="V175" s="123">
        <v>29.5</v>
      </c>
      <c r="W175" s="123">
        <v>22.5</v>
      </c>
      <c r="X175" s="123">
        <v>6.7</v>
      </c>
      <c r="Y175" s="123">
        <v>23.2</v>
      </c>
      <c r="Z175" s="123">
        <v>0.2</v>
      </c>
      <c r="AA175" s="111">
        <v>72.1780454566278</v>
      </c>
      <c r="AB175" s="111">
        <v>72.2224269881883</v>
      </c>
      <c r="AC175" s="111">
        <v>34</v>
      </c>
      <c r="AD175" s="123"/>
      <c r="AE175" s="123" t="s">
        <v>130</v>
      </c>
      <c r="AF175" s="123">
        <v>80</v>
      </c>
      <c r="AG175" s="123"/>
      <c r="AH175" s="123"/>
      <c r="AI175" s="123"/>
      <c r="AJ175" s="123"/>
      <c r="AK175" s="123"/>
      <c r="AL175" s="123"/>
      <c r="AM175" s="111">
        <v>139.473684210526</v>
      </c>
      <c r="AN175" s="123"/>
      <c r="AO175" s="123">
        <v>0.02888</v>
      </c>
      <c r="AP175" s="123">
        <v>110</v>
      </c>
      <c r="AQ175" s="111">
        <v>3808.86426592798</v>
      </c>
      <c r="AR175" s="123"/>
      <c r="AS175" s="111">
        <v>3808.86426592798</v>
      </c>
      <c r="AT175" s="115"/>
      <c r="AU175" s="111">
        <f>AVERAGE(AS148,AS151:AS152,AS155:AS156,AS159:AS160,AS163:AS164,AS167:AS168,AS171:AS172,AS175)</f>
        <v>4130.3917688959245</v>
      </c>
      <c r="AV175" s="111"/>
      <c r="AW175" s="111">
        <f>AW174</f>
        <v>3904.433936512766</v>
      </c>
      <c r="AX175" s="123"/>
      <c r="AY175" s="123"/>
      <c r="AZ175" s="123"/>
      <c r="BA175" s="123"/>
      <c r="BB175" s="123"/>
      <c r="BC175" s="123"/>
      <c r="BD175" s="123"/>
      <c r="BE175" s="123"/>
      <c r="BF175" s="123"/>
      <c r="BG175" s="123"/>
      <c r="BH175" s="123"/>
      <c r="BI175" s="123"/>
      <c r="BJ175" s="119"/>
      <c r="BK175" s="119"/>
      <c r="BL175" s="119"/>
      <c r="BM175" s="119"/>
      <c r="BN175" s="119"/>
      <c r="BO175" s="119"/>
      <c r="BP175" s="119"/>
      <c r="BQ175" s="119"/>
      <c r="BR175" s="119"/>
      <c r="BS175" s="119"/>
      <c r="BT175" s="119"/>
      <c r="BU175" s="119"/>
      <c r="BV175" s="119"/>
      <c r="BW175" s="119"/>
      <c r="BX175" s="119"/>
      <c r="BY175" s="119"/>
      <c r="BZ175" s="119"/>
      <c r="CA175" s="119"/>
      <c r="CB175" s="119"/>
      <c r="CC175" s="119"/>
      <c r="CD175" s="119"/>
      <c r="CE175" s="119"/>
      <c r="CF175" s="119"/>
      <c r="CG175" s="119"/>
      <c r="CH175" s="119"/>
      <c r="CI175" s="119"/>
      <c r="CJ175" s="119"/>
      <c r="CK175" s="119"/>
      <c r="CL175" s="119"/>
      <c r="CM175" s="119"/>
      <c r="CN175" s="119"/>
      <c r="CO175" s="119"/>
      <c r="CP175" s="119"/>
      <c r="CQ175" s="119"/>
      <c r="CR175" s="119"/>
      <c r="CS175" s="119"/>
      <c r="CT175" s="119"/>
      <c r="CU175" s="119"/>
      <c r="CV175" s="119"/>
      <c r="CW175" s="119"/>
      <c r="CX175" s="119"/>
      <c r="CY175" s="119"/>
      <c r="CZ175" s="119"/>
      <c r="DA175" s="119"/>
      <c r="DB175" s="119"/>
      <c r="DC175" s="119"/>
      <c r="DD175" s="119"/>
      <c r="DE175" s="119"/>
      <c r="DF175" s="119"/>
      <c r="DG175" s="119"/>
      <c r="DH175" s="119"/>
      <c r="DI175" s="119"/>
      <c r="DJ175" s="119"/>
      <c r="DK175" s="119"/>
      <c r="DL175" s="119"/>
      <c r="DM175" s="119"/>
      <c r="DN175" s="119"/>
      <c r="DO175" s="119"/>
      <c r="DP175" s="119"/>
      <c r="DQ175" s="119"/>
      <c r="DR175" s="119"/>
      <c r="DS175" s="119"/>
      <c r="DT175" s="119"/>
      <c r="DU175" s="119"/>
      <c r="DV175" s="119"/>
      <c r="DW175" s="119"/>
      <c r="DX175" s="119"/>
      <c r="DY175" s="119"/>
      <c r="DZ175" s="119"/>
      <c r="EA175" s="119"/>
      <c r="EB175" s="119"/>
      <c r="EC175" s="119"/>
      <c r="ED175" s="119"/>
      <c r="EE175" s="119"/>
      <c r="EF175" s="119"/>
      <c r="EG175" s="119"/>
      <c r="EH175" s="119"/>
      <c r="EI175" s="119"/>
      <c r="EJ175" s="119"/>
      <c r="EK175" s="119"/>
      <c r="EL175" s="119"/>
      <c r="EM175" s="119"/>
      <c r="EN175" s="119"/>
      <c r="EO175" s="119"/>
      <c r="EP175" s="119"/>
      <c r="EQ175" s="119"/>
      <c r="ER175" s="119"/>
      <c r="ES175" s="119"/>
      <c r="ET175" s="119"/>
      <c r="EU175" s="119"/>
      <c r="EV175" s="119"/>
      <c r="EW175" s="119"/>
      <c r="EX175" s="119"/>
      <c r="EY175" s="119"/>
      <c r="EZ175" s="119"/>
      <c r="FA175" s="119"/>
      <c r="FB175" s="119"/>
      <c r="FC175" s="119"/>
      <c r="FD175" s="119"/>
      <c r="FE175" s="119"/>
      <c r="FF175" s="119"/>
      <c r="FG175" s="119"/>
      <c r="FH175" s="119"/>
      <c r="FI175" s="119"/>
      <c r="FJ175" s="119"/>
      <c r="FK175" s="119"/>
      <c r="FL175" s="119"/>
      <c r="FM175" s="119"/>
      <c r="FN175" s="119"/>
      <c r="FO175" s="119"/>
      <c r="FP175" s="119"/>
      <c r="FQ175" s="119"/>
      <c r="FR175" s="119"/>
      <c r="FS175" s="119"/>
      <c r="FT175" s="119"/>
      <c r="FU175" s="119"/>
      <c r="FV175" s="119"/>
      <c r="FW175" s="119"/>
      <c r="FX175" s="119"/>
      <c r="FY175" s="119"/>
      <c r="FZ175" s="119"/>
      <c r="GA175" s="119"/>
      <c r="GB175" s="119"/>
      <c r="GC175" s="119"/>
      <c r="GD175" s="119"/>
      <c r="GE175" s="119"/>
      <c r="GF175" s="119"/>
      <c r="GG175" s="119"/>
      <c r="GH175" s="119"/>
      <c r="GI175" s="119"/>
      <c r="GJ175" s="119"/>
      <c r="GK175" s="119"/>
      <c r="GL175" s="119"/>
      <c r="GM175" s="119"/>
      <c r="GN175" s="119"/>
      <c r="GO175" s="119"/>
      <c r="GP175" s="119"/>
      <c r="GQ175" s="119"/>
      <c r="GR175" s="119"/>
      <c r="GS175" s="119"/>
      <c r="GT175" s="119"/>
      <c r="GU175" s="119"/>
      <c r="GV175" s="119"/>
      <c r="GW175" s="119"/>
      <c r="GX175" s="119"/>
      <c r="GY175" s="119"/>
      <c r="GZ175" s="119"/>
      <c r="HA175" s="119"/>
      <c r="HB175" s="119"/>
      <c r="HC175" s="119"/>
      <c r="HD175" s="119"/>
      <c r="HE175" s="119"/>
      <c r="HF175" s="119"/>
      <c r="HG175" s="119"/>
      <c r="HH175" s="119"/>
      <c r="HI175" s="119"/>
      <c r="HJ175" s="119"/>
      <c r="HK175" s="119"/>
      <c r="HL175" s="119"/>
      <c r="HM175" s="119"/>
      <c r="HN175" s="119"/>
      <c r="HO175" s="119"/>
      <c r="HP175" s="119"/>
      <c r="HQ175" s="119"/>
      <c r="HR175" s="119"/>
      <c r="HS175" s="119"/>
      <c r="HT175" s="119"/>
      <c r="HU175" s="119"/>
      <c r="HV175" s="119"/>
      <c r="HW175" s="119"/>
      <c r="HX175" s="119"/>
      <c r="HY175" s="119"/>
      <c r="HZ175" s="119"/>
      <c r="IA175" s="119"/>
      <c r="IB175" s="119"/>
      <c r="IC175" s="119"/>
      <c r="ID175" s="119"/>
      <c r="IE175" s="119"/>
      <c r="IF175" s="119"/>
      <c r="IG175" s="119"/>
      <c r="IH175" s="119"/>
      <c r="II175" s="119"/>
      <c r="IJ175" s="119"/>
      <c r="IK175" s="119"/>
      <c r="IL175" s="119"/>
      <c r="IM175" s="119"/>
      <c r="IN175" s="119"/>
      <c r="IO175" s="119"/>
      <c r="IP175" s="119"/>
      <c r="IQ175" s="119"/>
      <c r="IR175" s="119"/>
      <c r="IS175" s="119"/>
      <c r="IT175" s="119"/>
      <c r="IU175" s="119"/>
      <c r="IV175" s="119"/>
    </row>
    <row r="176" spans="1:61" ht="15">
      <c r="A176" s="105">
        <v>9</v>
      </c>
      <c r="B176" s="81" t="s">
        <v>50</v>
      </c>
      <c r="C176" s="81" t="s">
        <v>228</v>
      </c>
      <c r="D176" s="81" t="s">
        <v>229</v>
      </c>
      <c r="E176" s="81" t="s">
        <v>20</v>
      </c>
      <c r="F176" s="81" t="s">
        <v>230</v>
      </c>
      <c r="G176" s="81" t="s">
        <v>183</v>
      </c>
      <c r="H176" s="61">
        <v>39981</v>
      </c>
      <c r="I176" s="81" t="s">
        <v>126</v>
      </c>
      <c r="J176" s="81" t="s">
        <v>127</v>
      </c>
      <c r="K176" s="81"/>
      <c r="L176" s="81"/>
      <c r="M176" s="81" t="s">
        <v>232</v>
      </c>
      <c r="N176" s="81" t="s">
        <v>232</v>
      </c>
      <c r="O176" s="81" t="s">
        <v>232</v>
      </c>
      <c r="P176" s="81"/>
      <c r="Q176" s="81"/>
      <c r="R176" s="81"/>
      <c r="S176" s="81"/>
      <c r="T176" s="118">
        <v>2.4136</v>
      </c>
      <c r="U176" s="81">
        <v>51</v>
      </c>
      <c r="V176" s="81">
        <v>32.5</v>
      </c>
      <c r="W176" s="81">
        <v>16.5</v>
      </c>
      <c r="X176" s="81">
        <v>5.8</v>
      </c>
      <c r="Y176" s="81">
        <v>27.6</v>
      </c>
      <c r="Z176" s="81">
        <v>0.5</v>
      </c>
      <c r="AA176" s="102">
        <v>92.0262898818238</v>
      </c>
      <c r="AB176" s="102">
        <v>42</v>
      </c>
      <c r="AC176" s="102">
        <v>31.5540956664804</v>
      </c>
      <c r="AD176" s="81"/>
      <c r="AE176" s="81" t="s">
        <v>41</v>
      </c>
      <c r="AF176" s="81">
        <v>50</v>
      </c>
      <c r="AG176" s="81"/>
      <c r="AH176" s="81"/>
      <c r="AI176" s="81">
        <v>6</v>
      </c>
      <c r="AJ176" s="81" t="s">
        <v>43</v>
      </c>
      <c r="AK176" s="81">
        <v>2300</v>
      </c>
      <c r="AL176" s="81" t="s">
        <v>233</v>
      </c>
      <c r="AM176" s="81" t="s">
        <v>234</v>
      </c>
      <c r="AN176" s="81">
        <v>19</v>
      </c>
      <c r="AO176" s="81">
        <v>0.15808</v>
      </c>
      <c r="AP176" s="102">
        <v>155.53488372093</v>
      </c>
      <c r="AQ176" s="102">
        <v>983.899821109123</v>
      </c>
      <c r="AR176" s="81" t="s">
        <v>235</v>
      </c>
      <c r="AS176" s="102">
        <v>983.899821109123</v>
      </c>
      <c r="AT176" s="118">
        <f>AS176/AS177</f>
        <v>1.7181759794476543</v>
      </c>
      <c r="AU176" s="102"/>
      <c r="AV176" s="102">
        <f>AT176*$AU$186</f>
        <v>1311.866428145494</v>
      </c>
      <c r="AW176" s="102">
        <f>AVERAGE(AV176:AV186)</f>
        <v>1047.0372109275863</v>
      </c>
      <c r="AX176" s="81">
        <v>16.4</v>
      </c>
      <c r="AY176" s="81" t="s">
        <v>236</v>
      </c>
      <c r="AZ176" s="81">
        <v>62</v>
      </c>
      <c r="BA176" s="81">
        <v>23</v>
      </c>
      <c r="BB176" s="81">
        <v>0</v>
      </c>
      <c r="BC176" s="81">
        <v>19</v>
      </c>
      <c r="BD176" s="81">
        <v>3</v>
      </c>
      <c r="BE176" s="81">
        <v>110</v>
      </c>
      <c r="BF176" s="81">
        <v>12</v>
      </c>
      <c r="BG176" s="81">
        <v>95</v>
      </c>
      <c r="BH176" s="81">
        <v>359</v>
      </c>
      <c r="BI176" s="81" t="s">
        <v>238</v>
      </c>
    </row>
    <row r="177" spans="1:61" ht="15">
      <c r="A177" s="105">
        <v>9</v>
      </c>
      <c r="B177" s="81" t="s">
        <v>50</v>
      </c>
      <c r="C177" s="81" t="s">
        <v>228</v>
      </c>
      <c r="D177" s="81" t="s">
        <v>229</v>
      </c>
      <c r="E177" s="81" t="s">
        <v>20</v>
      </c>
      <c r="F177" s="81" t="s">
        <v>192</v>
      </c>
      <c r="G177" s="81" t="s">
        <v>192</v>
      </c>
      <c r="H177" s="61">
        <v>39981</v>
      </c>
      <c r="I177" s="81" t="s">
        <v>126</v>
      </c>
      <c r="J177" s="81" t="s">
        <v>127</v>
      </c>
      <c r="K177" s="81"/>
      <c r="L177" s="81"/>
      <c r="M177" s="81" t="s">
        <v>232</v>
      </c>
      <c r="N177" s="81" t="s">
        <v>232</v>
      </c>
      <c r="O177" s="81" t="s">
        <v>232</v>
      </c>
      <c r="P177" s="81"/>
      <c r="Q177" s="81"/>
      <c r="R177" s="81"/>
      <c r="S177" s="81"/>
      <c r="T177" s="118">
        <v>2.4136</v>
      </c>
      <c r="U177" s="81">
        <v>51</v>
      </c>
      <c r="V177" s="81">
        <v>32.5</v>
      </c>
      <c r="W177" s="81">
        <v>16.5</v>
      </c>
      <c r="X177" s="81">
        <v>5.8</v>
      </c>
      <c r="Y177" s="81">
        <v>27.6</v>
      </c>
      <c r="Z177" s="81">
        <v>0.5</v>
      </c>
      <c r="AA177" s="102">
        <v>92.0262898818238</v>
      </c>
      <c r="AB177" s="102">
        <v>42</v>
      </c>
      <c r="AC177" s="102">
        <v>31.5540956664804</v>
      </c>
      <c r="AD177" s="81"/>
      <c r="AE177" s="81" t="s">
        <v>41</v>
      </c>
      <c r="AF177" s="81">
        <v>50</v>
      </c>
      <c r="AG177" s="81"/>
      <c r="AH177" s="81"/>
      <c r="AI177" s="81">
        <v>6</v>
      </c>
      <c r="AJ177" s="81" t="s">
        <v>43</v>
      </c>
      <c r="AK177" s="81">
        <v>2300</v>
      </c>
      <c r="AL177" s="81" t="s">
        <v>233</v>
      </c>
      <c r="AM177" s="81" t="s">
        <v>234</v>
      </c>
      <c r="AN177" s="81">
        <v>19</v>
      </c>
      <c r="AO177" s="81">
        <v>0.15808</v>
      </c>
      <c r="AP177" s="102">
        <v>90.5232558139535</v>
      </c>
      <c r="AQ177" s="102">
        <v>572.642053478957</v>
      </c>
      <c r="AR177" s="81" t="s">
        <v>235</v>
      </c>
      <c r="AS177" s="102">
        <v>572.642053478957</v>
      </c>
      <c r="AT177" s="118"/>
      <c r="AU177" s="102"/>
      <c r="AV177" s="102"/>
      <c r="AW177" s="102">
        <f>AW176</f>
        <v>1047.0372109275863</v>
      </c>
      <c r="AX177" s="81">
        <v>13.5</v>
      </c>
      <c r="AY177" s="81" t="s">
        <v>236</v>
      </c>
      <c r="AZ177" s="81">
        <v>62</v>
      </c>
      <c r="BA177" s="81">
        <v>23</v>
      </c>
      <c r="BB177" s="81">
        <v>0</v>
      </c>
      <c r="BC177" s="81">
        <v>19</v>
      </c>
      <c r="BD177" s="81">
        <v>3</v>
      </c>
      <c r="BE177" s="81">
        <v>110</v>
      </c>
      <c r="BF177" s="81">
        <v>12</v>
      </c>
      <c r="BG177" s="81">
        <v>95</v>
      </c>
      <c r="BH177" s="81">
        <v>359</v>
      </c>
      <c r="BI177" s="81" t="s">
        <v>238</v>
      </c>
    </row>
    <row r="178" spans="1:61" ht="15">
      <c r="A178" s="105">
        <v>9</v>
      </c>
      <c r="B178" s="81" t="s">
        <v>50</v>
      </c>
      <c r="C178" s="81" t="s">
        <v>228</v>
      </c>
      <c r="D178" s="81" t="s">
        <v>229</v>
      </c>
      <c r="E178" s="81" t="s">
        <v>20</v>
      </c>
      <c r="F178" s="81" t="s">
        <v>240</v>
      </c>
      <c r="G178" s="81" t="s">
        <v>161</v>
      </c>
      <c r="H178" s="61">
        <v>39981</v>
      </c>
      <c r="I178" s="81" t="s">
        <v>126</v>
      </c>
      <c r="J178" s="81" t="s">
        <v>127</v>
      </c>
      <c r="K178" s="81"/>
      <c r="L178" s="81"/>
      <c r="M178" s="81" t="s">
        <v>232</v>
      </c>
      <c r="N178" s="81" t="s">
        <v>232</v>
      </c>
      <c r="O178" s="81" t="s">
        <v>232</v>
      </c>
      <c r="P178" s="81"/>
      <c r="Q178" s="81"/>
      <c r="R178" s="81"/>
      <c r="S178" s="81"/>
      <c r="T178" s="118">
        <v>2.4136</v>
      </c>
      <c r="U178" s="81">
        <v>51</v>
      </c>
      <c r="V178" s="81">
        <v>32.5</v>
      </c>
      <c r="W178" s="81">
        <v>16.5</v>
      </c>
      <c r="X178" s="81">
        <v>5.8</v>
      </c>
      <c r="Y178" s="81">
        <v>27.6</v>
      </c>
      <c r="Z178" s="81">
        <v>0.5</v>
      </c>
      <c r="AA178" s="102">
        <v>92.0262898818238</v>
      </c>
      <c r="AB178" s="102">
        <v>42</v>
      </c>
      <c r="AC178" s="102">
        <v>31.5540956664804</v>
      </c>
      <c r="AD178" s="81"/>
      <c r="AE178" s="81" t="s">
        <v>41</v>
      </c>
      <c r="AF178" s="81">
        <v>50</v>
      </c>
      <c r="AG178" s="81"/>
      <c r="AH178" s="81"/>
      <c r="AI178" s="81">
        <v>6</v>
      </c>
      <c r="AJ178" s="81" t="s">
        <v>43</v>
      </c>
      <c r="AK178" s="81">
        <v>2300</v>
      </c>
      <c r="AL178" s="81" t="s">
        <v>233</v>
      </c>
      <c r="AM178" s="81" t="s">
        <v>234</v>
      </c>
      <c r="AN178" s="81">
        <v>19</v>
      </c>
      <c r="AO178" s="81">
        <v>0.15808</v>
      </c>
      <c r="AP178" s="102">
        <v>118.186046511628</v>
      </c>
      <c r="AQ178" s="102">
        <v>747.634403540156</v>
      </c>
      <c r="AR178" s="81" t="s">
        <v>235</v>
      </c>
      <c r="AS178" s="102">
        <v>747.634403540156</v>
      </c>
      <c r="AT178" s="118">
        <f>AS178/AS177</f>
        <v>1.305587668593448</v>
      </c>
      <c r="AU178" s="102"/>
      <c r="AV178" s="102">
        <f>AT178*$AU$186</f>
        <v>996.8458713868722</v>
      </c>
      <c r="AW178" s="102">
        <f>AW177</f>
        <v>1047.0372109275863</v>
      </c>
      <c r="AX178" s="81">
        <v>15.3</v>
      </c>
      <c r="AY178" s="81" t="s">
        <v>236</v>
      </c>
      <c r="AZ178" s="81">
        <v>62</v>
      </c>
      <c r="BA178" s="81">
        <v>23</v>
      </c>
      <c r="BB178" s="81">
        <v>0</v>
      </c>
      <c r="BC178" s="81">
        <v>19</v>
      </c>
      <c r="BD178" s="81">
        <v>3</v>
      </c>
      <c r="BE178" s="81">
        <v>110</v>
      </c>
      <c r="BF178" s="81">
        <v>12</v>
      </c>
      <c r="BG178" s="81">
        <v>95</v>
      </c>
      <c r="BH178" s="81">
        <v>359</v>
      </c>
      <c r="BI178" s="81" t="s">
        <v>238</v>
      </c>
    </row>
    <row r="179" spans="1:61" ht="15">
      <c r="A179" s="105">
        <v>9</v>
      </c>
      <c r="B179" s="81" t="s">
        <v>50</v>
      </c>
      <c r="C179" s="81" t="s">
        <v>228</v>
      </c>
      <c r="D179" s="81" t="s">
        <v>229</v>
      </c>
      <c r="E179" s="81" t="s">
        <v>20</v>
      </c>
      <c r="F179" s="81" t="s">
        <v>249</v>
      </c>
      <c r="G179" s="81" t="s">
        <v>246</v>
      </c>
      <c r="H179" s="61">
        <v>39981</v>
      </c>
      <c r="I179" s="81" t="s">
        <v>126</v>
      </c>
      <c r="J179" s="81" t="s">
        <v>127</v>
      </c>
      <c r="K179" s="81"/>
      <c r="L179" s="81"/>
      <c r="M179" s="81" t="s">
        <v>232</v>
      </c>
      <c r="N179" s="81" t="s">
        <v>232</v>
      </c>
      <c r="O179" s="81" t="s">
        <v>232</v>
      </c>
      <c r="P179" s="81"/>
      <c r="Q179" s="81"/>
      <c r="R179" s="81"/>
      <c r="S179" s="81"/>
      <c r="T179" s="118">
        <v>2.4136</v>
      </c>
      <c r="U179" s="81">
        <v>51</v>
      </c>
      <c r="V179" s="81">
        <v>32.5</v>
      </c>
      <c r="W179" s="81">
        <v>16.5</v>
      </c>
      <c r="X179" s="81">
        <v>5.8</v>
      </c>
      <c r="Y179" s="81">
        <v>27.6</v>
      </c>
      <c r="Z179" s="81">
        <v>0.5</v>
      </c>
      <c r="AA179" s="102">
        <v>92.0262898818238</v>
      </c>
      <c r="AB179" s="102">
        <v>42</v>
      </c>
      <c r="AC179" s="102">
        <v>31.5540956664804</v>
      </c>
      <c r="AD179" s="81"/>
      <c r="AE179" s="81" t="s">
        <v>41</v>
      </c>
      <c r="AF179" s="81">
        <v>50</v>
      </c>
      <c r="AG179" s="81"/>
      <c r="AH179" s="81"/>
      <c r="AI179" s="81">
        <v>6</v>
      </c>
      <c r="AJ179" s="81" t="s">
        <v>43</v>
      </c>
      <c r="AK179" s="81">
        <v>2300</v>
      </c>
      <c r="AL179" s="81" t="s">
        <v>233</v>
      </c>
      <c r="AM179" s="81" t="s">
        <v>234</v>
      </c>
      <c r="AN179" s="81">
        <v>19</v>
      </c>
      <c r="AO179" s="81">
        <v>0.15808</v>
      </c>
      <c r="AP179" s="102">
        <v>110.639534883721</v>
      </c>
      <c r="AQ179" s="102">
        <v>699.895843140947</v>
      </c>
      <c r="AR179" s="81" t="s">
        <v>235</v>
      </c>
      <c r="AS179" s="102">
        <v>699.895843140947</v>
      </c>
      <c r="AT179" s="118">
        <f>AS179/AS180</f>
        <v>1.5714285714285725</v>
      </c>
      <c r="AU179" s="102"/>
      <c r="AV179" s="102">
        <f>AT179*$AU$186</f>
        <v>1199.8214453844791</v>
      </c>
      <c r="AW179" s="102">
        <f>AW178</f>
        <v>1047.0372109275863</v>
      </c>
      <c r="AX179" s="81">
        <v>13.5</v>
      </c>
      <c r="AY179" s="81" t="s">
        <v>236</v>
      </c>
      <c r="AZ179" s="81">
        <v>62</v>
      </c>
      <c r="BA179" s="81">
        <v>23</v>
      </c>
      <c r="BB179" s="81">
        <v>0</v>
      </c>
      <c r="BC179" s="81">
        <v>19</v>
      </c>
      <c r="BD179" s="81">
        <v>3</v>
      </c>
      <c r="BE179" s="81">
        <v>110</v>
      </c>
      <c r="BF179" s="81">
        <v>12</v>
      </c>
      <c r="BG179" s="81">
        <v>95</v>
      </c>
      <c r="BH179" s="81">
        <v>359</v>
      </c>
      <c r="BI179" s="81" t="s">
        <v>238</v>
      </c>
    </row>
    <row r="180" spans="1:61" ht="15">
      <c r="A180" s="105">
        <v>9</v>
      </c>
      <c r="B180" s="81" t="s">
        <v>50</v>
      </c>
      <c r="C180" s="81" t="s">
        <v>228</v>
      </c>
      <c r="D180" s="81" t="s">
        <v>229</v>
      </c>
      <c r="E180" s="81" t="s">
        <v>20</v>
      </c>
      <c r="F180" s="81" t="s">
        <v>192</v>
      </c>
      <c r="G180" s="81" t="s">
        <v>192</v>
      </c>
      <c r="H180" s="61">
        <v>39981</v>
      </c>
      <c r="I180" s="81" t="s">
        <v>126</v>
      </c>
      <c r="J180" s="81" t="s">
        <v>127</v>
      </c>
      <c r="K180" s="81"/>
      <c r="L180" s="81"/>
      <c r="M180" s="81" t="s">
        <v>232</v>
      </c>
      <c r="N180" s="81" t="s">
        <v>232</v>
      </c>
      <c r="O180" s="81" t="s">
        <v>232</v>
      </c>
      <c r="P180" s="81"/>
      <c r="Q180" s="81"/>
      <c r="R180" s="81"/>
      <c r="S180" s="81"/>
      <c r="T180" s="118">
        <v>2.4136</v>
      </c>
      <c r="U180" s="81">
        <v>51</v>
      </c>
      <c r="V180" s="81">
        <v>32.5</v>
      </c>
      <c r="W180" s="81">
        <v>16.5</v>
      </c>
      <c r="X180" s="81">
        <v>5.8</v>
      </c>
      <c r="Y180" s="81">
        <v>27.6</v>
      </c>
      <c r="Z180" s="81">
        <v>0.5</v>
      </c>
      <c r="AA180" s="102">
        <v>92.0262898818238</v>
      </c>
      <c r="AB180" s="102">
        <v>42</v>
      </c>
      <c r="AC180" s="102">
        <v>31.5540956664804</v>
      </c>
      <c r="AD180" s="81"/>
      <c r="AE180" s="81" t="s">
        <v>41</v>
      </c>
      <c r="AF180" s="81">
        <v>50</v>
      </c>
      <c r="AG180" s="81"/>
      <c r="AH180" s="81"/>
      <c r="AI180" s="81">
        <v>6</v>
      </c>
      <c r="AJ180" s="81" t="s">
        <v>43</v>
      </c>
      <c r="AK180" s="81">
        <v>2300</v>
      </c>
      <c r="AL180" s="81" t="s">
        <v>233</v>
      </c>
      <c r="AM180" s="81" t="s">
        <v>234</v>
      </c>
      <c r="AN180" s="81">
        <v>19</v>
      </c>
      <c r="AO180" s="81">
        <v>0.15808</v>
      </c>
      <c r="AP180" s="102">
        <v>70.406976744186</v>
      </c>
      <c r="AQ180" s="102">
        <v>445.388263816966</v>
      </c>
      <c r="AR180" s="81" t="s">
        <v>235</v>
      </c>
      <c r="AS180" s="102">
        <v>445.388263816966</v>
      </c>
      <c r="AT180" s="118"/>
      <c r="AU180" s="102"/>
      <c r="AV180" s="102"/>
      <c r="AW180" s="102">
        <f>AW179</f>
        <v>1047.0372109275863</v>
      </c>
      <c r="AX180" s="81">
        <v>13.5</v>
      </c>
      <c r="AY180" s="81" t="s">
        <v>236</v>
      </c>
      <c r="AZ180" s="81">
        <v>62</v>
      </c>
      <c r="BA180" s="81">
        <v>23</v>
      </c>
      <c r="BB180" s="81">
        <v>0</v>
      </c>
      <c r="BC180" s="81">
        <v>19</v>
      </c>
      <c r="BD180" s="81">
        <v>3</v>
      </c>
      <c r="BE180" s="81">
        <v>110</v>
      </c>
      <c r="BF180" s="81">
        <v>12</v>
      </c>
      <c r="BG180" s="81">
        <v>95</v>
      </c>
      <c r="BH180" s="81">
        <v>359</v>
      </c>
      <c r="BI180" s="81" t="s">
        <v>238</v>
      </c>
    </row>
    <row r="181" spans="1:61" ht="15">
      <c r="A181" s="105">
        <v>9</v>
      </c>
      <c r="B181" s="81" t="s">
        <v>50</v>
      </c>
      <c r="C181" s="81" t="s">
        <v>228</v>
      </c>
      <c r="D181" s="81" t="s">
        <v>229</v>
      </c>
      <c r="E181" s="81" t="s">
        <v>20</v>
      </c>
      <c r="F181" s="81" t="s">
        <v>253</v>
      </c>
      <c r="G181" s="81" t="s">
        <v>254</v>
      </c>
      <c r="H181" s="61">
        <v>39981</v>
      </c>
      <c r="I181" s="81" t="s">
        <v>126</v>
      </c>
      <c r="J181" s="81" t="s">
        <v>127</v>
      </c>
      <c r="K181" s="81"/>
      <c r="L181" s="81"/>
      <c r="M181" s="81" t="s">
        <v>232</v>
      </c>
      <c r="N181" s="81" t="s">
        <v>232</v>
      </c>
      <c r="O181" s="81" t="s">
        <v>232</v>
      </c>
      <c r="P181" s="81"/>
      <c r="Q181" s="81"/>
      <c r="R181" s="81"/>
      <c r="S181" s="81"/>
      <c r="T181" s="118">
        <v>2.4136</v>
      </c>
      <c r="U181" s="81">
        <v>51</v>
      </c>
      <c r="V181" s="81">
        <v>32.5</v>
      </c>
      <c r="W181" s="81">
        <v>16.5</v>
      </c>
      <c r="X181" s="81">
        <v>5.8</v>
      </c>
      <c r="Y181" s="81">
        <v>27.6</v>
      </c>
      <c r="Z181" s="81">
        <v>0.5</v>
      </c>
      <c r="AA181" s="102">
        <v>92.0262898818238</v>
      </c>
      <c r="AB181" s="102">
        <v>42</v>
      </c>
      <c r="AC181" s="102">
        <v>31.5540956664804</v>
      </c>
      <c r="AD181" s="81"/>
      <c r="AE181" s="81" t="s">
        <v>41</v>
      </c>
      <c r="AF181" s="81">
        <v>50</v>
      </c>
      <c r="AG181" s="81"/>
      <c r="AH181" s="81"/>
      <c r="AI181" s="81">
        <v>6</v>
      </c>
      <c r="AJ181" s="81" t="s">
        <v>43</v>
      </c>
      <c r="AK181" s="81">
        <v>2300</v>
      </c>
      <c r="AL181" s="81" t="s">
        <v>233</v>
      </c>
      <c r="AM181" s="81" t="s">
        <v>234</v>
      </c>
      <c r="AN181" s="81">
        <v>19</v>
      </c>
      <c r="AO181" s="81">
        <v>0.15808</v>
      </c>
      <c r="AP181" s="102">
        <v>110.511627906977</v>
      </c>
      <c r="AQ181" s="102">
        <v>699.086714998588</v>
      </c>
      <c r="AR181" s="81" t="s">
        <v>235</v>
      </c>
      <c r="AS181" s="102">
        <v>699.086714998588</v>
      </c>
      <c r="AT181" s="118">
        <f>AS181/AS180</f>
        <v>1.5696118909991763</v>
      </c>
      <c r="AU181" s="102"/>
      <c r="AV181" s="102">
        <f>AT181*$AU$186</f>
        <v>1198.4343685690064</v>
      </c>
      <c r="AW181" s="102">
        <f>AW180</f>
        <v>1047.0372109275863</v>
      </c>
      <c r="AX181" s="81">
        <v>13.6</v>
      </c>
      <c r="AY181" s="81" t="s">
        <v>236</v>
      </c>
      <c r="AZ181" s="81">
        <v>62</v>
      </c>
      <c r="BA181" s="81">
        <v>23</v>
      </c>
      <c r="BB181" s="81">
        <v>0</v>
      </c>
      <c r="BC181" s="81">
        <v>19</v>
      </c>
      <c r="BD181" s="81">
        <v>3</v>
      </c>
      <c r="BE181" s="81">
        <v>110</v>
      </c>
      <c r="BF181" s="81">
        <v>12</v>
      </c>
      <c r="BG181" s="81">
        <v>95</v>
      </c>
      <c r="BH181" s="81">
        <v>359</v>
      </c>
      <c r="BI181" s="81" t="s">
        <v>238</v>
      </c>
    </row>
    <row r="182" spans="1:61" ht="15">
      <c r="A182" s="105">
        <v>9</v>
      </c>
      <c r="B182" s="81" t="s">
        <v>50</v>
      </c>
      <c r="C182" s="81" t="s">
        <v>228</v>
      </c>
      <c r="D182" s="81" t="s">
        <v>229</v>
      </c>
      <c r="E182" s="81" t="s">
        <v>20</v>
      </c>
      <c r="F182" s="81" t="s">
        <v>170</v>
      </c>
      <c r="G182" s="81" t="s">
        <v>189</v>
      </c>
      <c r="H182" s="61">
        <v>39981</v>
      </c>
      <c r="I182" s="81" t="s">
        <v>126</v>
      </c>
      <c r="J182" s="81" t="s">
        <v>127</v>
      </c>
      <c r="K182" s="81"/>
      <c r="L182" s="81"/>
      <c r="M182" s="81" t="s">
        <v>232</v>
      </c>
      <c r="N182" s="81" t="s">
        <v>232</v>
      </c>
      <c r="O182" s="81" t="s">
        <v>232</v>
      </c>
      <c r="P182" s="81"/>
      <c r="Q182" s="81"/>
      <c r="R182" s="81"/>
      <c r="S182" s="81"/>
      <c r="T182" s="118">
        <v>2.4136</v>
      </c>
      <c r="U182" s="81">
        <v>51</v>
      </c>
      <c r="V182" s="81">
        <v>32.5</v>
      </c>
      <c r="W182" s="81">
        <v>16.5</v>
      </c>
      <c r="X182" s="81">
        <v>5.8</v>
      </c>
      <c r="Y182" s="81">
        <v>27.6</v>
      </c>
      <c r="Z182" s="81">
        <v>0.5</v>
      </c>
      <c r="AA182" s="102">
        <v>92.0262898818238</v>
      </c>
      <c r="AB182" s="102">
        <v>42</v>
      </c>
      <c r="AC182" s="102">
        <v>31.5540956664804</v>
      </c>
      <c r="AD182" s="81"/>
      <c r="AE182" s="81" t="s">
        <v>41</v>
      </c>
      <c r="AF182" s="81">
        <v>50</v>
      </c>
      <c r="AG182" s="81"/>
      <c r="AH182" s="81"/>
      <c r="AI182" s="81">
        <v>6</v>
      </c>
      <c r="AJ182" s="81" t="s">
        <v>43</v>
      </c>
      <c r="AK182" s="81">
        <v>2300</v>
      </c>
      <c r="AL182" s="81" t="s">
        <v>233</v>
      </c>
      <c r="AM182" s="81" t="s">
        <v>234</v>
      </c>
      <c r="AN182" s="81">
        <v>19</v>
      </c>
      <c r="AO182" s="81">
        <v>0.15808</v>
      </c>
      <c r="AP182" s="102">
        <v>181.255813953488</v>
      </c>
      <c r="AQ182" s="102">
        <v>1146.60813482723</v>
      </c>
      <c r="AR182" s="81" t="s">
        <v>235</v>
      </c>
      <c r="AS182" s="102">
        <v>1146.60813482723</v>
      </c>
      <c r="AT182" s="118">
        <f>AS182/AS183</f>
        <v>1.1263005780346866</v>
      </c>
      <c r="AU182" s="102"/>
      <c r="AV182" s="102">
        <f>AT182*$AU$186</f>
        <v>859.9561011204235</v>
      </c>
      <c r="AW182" s="102">
        <f>AW181</f>
        <v>1047.0372109275863</v>
      </c>
      <c r="AX182" s="81">
        <v>13.4</v>
      </c>
      <c r="AY182" s="81" t="s">
        <v>236</v>
      </c>
      <c r="AZ182" s="81">
        <v>62</v>
      </c>
      <c r="BA182" s="81">
        <v>23</v>
      </c>
      <c r="BB182" s="81">
        <v>0</v>
      </c>
      <c r="BC182" s="81">
        <v>19</v>
      </c>
      <c r="BD182" s="81">
        <v>3</v>
      </c>
      <c r="BE182" s="81">
        <v>110</v>
      </c>
      <c r="BF182" s="81">
        <v>12</v>
      </c>
      <c r="BG182" s="81">
        <v>95</v>
      </c>
      <c r="BH182" s="81">
        <v>359</v>
      </c>
      <c r="BI182" s="81" t="s">
        <v>238</v>
      </c>
    </row>
    <row r="183" spans="1:61" ht="15">
      <c r="A183" s="105">
        <v>9</v>
      </c>
      <c r="B183" s="81" t="s">
        <v>50</v>
      </c>
      <c r="C183" s="81" t="s">
        <v>228</v>
      </c>
      <c r="D183" s="81" t="s">
        <v>229</v>
      </c>
      <c r="E183" s="81" t="s">
        <v>20</v>
      </c>
      <c r="F183" s="81" t="s">
        <v>192</v>
      </c>
      <c r="G183" s="81" t="s">
        <v>192</v>
      </c>
      <c r="H183" s="61">
        <v>39981</v>
      </c>
      <c r="I183" s="81" t="s">
        <v>126</v>
      </c>
      <c r="J183" s="81" t="s">
        <v>127</v>
      </c>
      <c r="K183" s="81"/>
      <c r="L183" s="81"/>
      <c r="M183" s="81" t="s">
        <v>232</v>
      </c>
      <c r="N183" s="81" t="s">
        <v>232</v>
      </c>
      <c r="O183" s="81" t="s">
        <v>232</v>
      </c>
      <c r="P183" s="81"/>
      <c r="Q183" s="81"/>
      <c r="R183" s="81"/>
      <c r="S183" s="81"/>
      <c r="T183" s="118">
        <v>2.4136</v>
      </c>
      <c r="U183" s="81">
        <v>51</v>
      </c>
      <c r="V183" s="81">
        <v>32.5</v>
      </c>
      <c r="W183" s="81">
        <v>16.5</v>
      </c>
      <c r="X183" s="81">
        <v>5.8</v>
      </c>
      <c r="Y183" s="81">
        <v>27.6</v>
      </c>
      <c r="Z183" s="81">
        <v>0.5</v>
      </c>
      <c r="AA183" s="102">
        <v>92.0262898818238</v>
      </c>
      <c r="AB183" s="102">
        <v>42</v>
      </c>
      <c r="AC183" s="102">
        <v>31.5540956664804</v>
      </c>
      <c r="AD183" s="81"/>
      <c r="AE183" s="81" t="s">
        <v>41</v>
      </c>
      <c r="AF183" s="81">
        <v>50</v>
      </c>
      <c r="AG183" s="81"/>
      <c r="AH183" s="81"/>
      <c r="AI183" s="81">
        <v>6</v>
      </c>
      <c r="AJ183" s="81" t="s">
        <v>43</v>
      </c>
      <c r="AK183" s="81">
        <v>2300</v>
      </c>
      <c r="AL183" s="81" t="s">
        <v>233</v>
      </c>
      <c r="AM183" s="81" t="s">
        <v>234</v>
      </c>
      <c r="AN183" s="81">
        <v>19</v>
      </c>
      <c r="AO183" s="81">
        <v>0.15808</v>
      </c>
      <c r="AP183" s="102">
        <v>160.93023255814</v>
      </c>
      <c r="AQ183" s="102">
        <v>1018.03031729592</v>
      </c>
      <c r="AR183" s="81" t="s">
        <v>235</v>
      </c>
      <c r="AS183" s="102">
        <v>1018.03031729592</v>
      </c>
      <c r="AT183" s="118"/>
      <c r="AU183" s="102"/>
      <c r="AV183" s="102"/>
      <c r="AW183" s="102">
        <f>AW182</f>
        <v>1047.0372109275863</v>
      </c>
      <c r="AX183" s="81">
        <v>13.5</v>
      </c>
      <c r="AY183" s="81" t="s">
        <v>236</v>
      </c>
      <c r="AZ183" s="81">
        <v>62</v>
      </c>
      <c r="BA183" s="81">
        <v>23</v>
      </c>
      <c r="BB183" s="81">
        <v>0</v>
      </c>
      <c r="BC183" s="81">
        <v>19</v>
      </c>
      <c r="BD183" s="81">
        <v>3</v>
      </c>
      <c r="BE183" s="81">
        <v>110</v>
      </c>
      <c r="BF183" s="81">
        <v>12</v>
      </c>
      <c r="BG183" s="81">
        <v>95</v>
      </c>
      <c r="BH183" s="81">
        <v>359</v>
      </c>
      <c r="BI183" s="81" t="s">
        <v>238</v>
      </c>
    </row>
    <row r="184" spans="1:61" ht="15">
      <c r="A184" s="105">
        <v>9</v>
      </c>
      <c r="B184" s="81" t="s">
        <v>50</v>
      </c>
      <c r="C184" s="81" t="s">
        <v>228</v>
      </c>
      <c r="D184" s="81" t="s">
        <v>229</v>
      </c>
      <c r="E184" s="81" t="s">
        <v>20</v>
      </c>
      <c r="F184" s="81" t="s">
        <v>94</v>
      </c>
      <c r="G184" s="81" t="s">
        <v>247</v>
      </c>
      <c r="H184" s="61">
        <v>39981</v>
      </c>
      <c r="I184" s="81" t="s">
        <v>126</v>
      </c>
      <c r="J184" s="81" t="s">
        <v>127</v>
      </c>
      <c r="K184" s="81"/>
      <c r="L184" s="81"/>
      <c r="M184" s="81" t="s">
        <v>232</v>
      </c>
      <c r="N184" s="81" t="s">
        <v>232</v>
      </c>
      <c r="O184" s="81" t="s">
        <v>232</v>
      </c>
      <c r="P184" s="81"/>
      <c r="Q184" s="81"/>
      <c r="R184" s="81"/>
      <c r="S184" s="81"/>
      <c r="T184" s="118">
        <v>2.4136</v>
      </c>
      <c r="U184" s="81">
        <v>51</v>
      </c>
      <c r="V184" s="81">
        <v>32.5</v>
      </c>
      <c r="W184" s="81">
        <v>16.5</v>
      </c>
      <c r="X184" s="81">
        <v>5.8</v>
      </c>
      <c r="Y184" s="81">
        <v>27.6</v>
      </c>
      <c r="Z184" s="81">
        <v>0.5</v>
      </c>
      <c r="AA184" s="102">
        <v>92.0262898818238</v>
      </c>
      <c r="AB184" s="102">
        <v>42</v>
      </c>
      <c r="AC184" s="102">
        <v>31.5540956664804</v>
      </c>
      <c r="AD184" s="81"/>
      <c r="AE184" s="81" t="s">
        <v>41</v>
      </c>
      <c r="AF184" s="81">
        <v>50</v>
      </c>
      <c r="AG184" s="81"/>
      <c r="AH184" s="81"/>
      <c r="AI184" s="81">
        <v>6</v>
      </c>
      <c r="AJ184" s="81" t="s">
        <v>43</v>
      </c>
      <c r="AK184" s="81">
        <v>2300</v>
      </c>
      <c r="AL184" s="81" t="s">
        <v>233</v>
      </c>
      <c r="AM184" s="81" t="s">
        <v>234</v>
      </c>
      <c r="AN184" s="81">
        <v>19</v>
      </c>
      <c r="AO184" s="81">
        <v>0.15808</v>
      </c>
      <c r="AP184" s="102">
        <v>170.988372093023</v>
      </c>
      <c r="AQ184" s="102">
        <v>1081.65721212692</v>
      </c>
      <c r="AR184" s="81" t="s">
        <v>235</v>
      </c>
      <c r="AS184" s="102">
        <v>1081.65721212692</v>
      </c>
      <c r="AT184" s="118">
        <f>AS184/AS183</f>
        <v>1.0625000000000049</v>
      </c>
      <c r="AU184" s="102"/>
      <c r="AV184" s="102">
        <f>AT184*$AU$186</f>
        <v>811.2429090951907</v>
      </c>
      <c r="AW184" s="102">
        <f>AW183</f>
        <v>1047.0372109275863</v>
      </c>
      <c r="AX184" s="81">
        <v>13.5</v>
      </c>
      <c r="AY184" s="81" t="s">
        <v>236</v>
      </c>
      <c r="AZ184" s="81">
        <v>62</v>
      </c>
      <c r="BA184" s="81">
        <v>23</v>
      </c>
      <c r="BB184" s="81">
        <v>0</v>
      </c>
      <c r="BC184" s="81">
        <v>19</v>
      </c>
      <c r="BD184" s="81">
        <v>3</v>
      </c>
      <c r="BE184" s="81">
        <v>110</v>
      </c>
      <c r="BF184" s="81">
        <v>12</v>
      </c>
      <c r="BG184" s="81">
        <v>95</v>
      </c>
      <c r="BH184" s="81">
        <v>359</v>
      </c>
      <c r="BI184" s="81" t="s">
        <v>238</v>
      </c>
    </row>
    <row r="185" spans="1:61" ht="15">
      <c r="A185" s="105">
        <v>9</v>
      </c>
      <c r="B185" s="81" t="s">
        <v>50</v>
      </c>
      <c r="C185" s="81" t="s">
        <v>228</v>
      </c>
      <c r="D185" s="81" t="s">
        <v>229</v>
      </c>
      <c r="E185" s="81" t="s">
        <v>20</v>
      </c>
      <c r="F185" s="81" t="s">
        <v>251</v>
      </c>
      <c r="G185" s="81" t="s">
        <v>227</v>
      </c>
      <c r="H185" s="61">
        <v>39981</v>
      </c>
      <c r="I185" s="81" t="s">
        <v>126</v>
      </c>
      <c r="J185" s="81" t="s">
        <v>127</v>
      </c>
      <c r="K185" s="81"/>
      <c r="L185" s="81"/>
      <c r="M185" s="81" t="s">
        <v>232</v>
      </c>
      <c r="N185" s="81" t="s">
        <v>232</v>
      </c>
      <c r="O185" s="81" t="s">
        <v>232</v>
      </c>
      <c r="P185" s="81"/>
      <c r="Q185" s="81"/>
      <c r="R185" s="81"/>
      <c r="S185" s="81"/>
      <c r="T185" s="118">
        <v>2.4136</v>
      </c>
      <c r="U185" s="81">
        <v>51</v>
      </c>
      <c r="V185" s="81">
        <v>32.5</v>
      </c>
      <c r="W185" s="81">
        <v>16.5</v>
      </c>
      <c r="X185" s="81">
        <v>5.8</v>
      </c>
      <c r="Y185" s="81">
        <v>27.6</v>
      </c>
      <c r="Z185" s="81">
        <v>0.5</v>
      </c>
      <c r="AA185" s="102">
        <v>92.0262898818238</v>
      </c>
      <c r="AB185" s="102">
        <v>42</v>
      </c>
      <c r="AC185" s="102">
        <v>31.5540956664804</v>
      </c>
      <c r="AD185" s="81"/>
      <c r="AE185" s="81" t="s">
        <v>41</v>
      </c>
      <c r="AF185" s="81">
        <v>50</v>
      </c>
      <c r="AG185" s="81"/>
      <c r="AH185" s="81"/>
      <c r="AI185" s="81">
        <v>6</v>
      </c>
      <c r="AJ185" s="81" t="s">
        <v>43</v>
      </c>
      <c r="AK185" s="81">
        <v>2300</v>
      </c>
      <c r="AL185" s="81" t="s">
        <v>233</v>
      </c>
      <c r="AM185" s="81" t="s">
        <v>234</v>
      </c>
      <c r="AN185" s="81">
        <v>19</v>
      </c>
      <c r="AO185" s="81">
        <v>0.15808</v>
      </c>
      <c r="AP185" s="102">
        <v>200.46511627907</v>
      </c>
      <c r="AQ185" s="102">
        <v>1268.12447038885</v>
      </c>
      <c r="AR185" s="81" t="s">
        <v>235</v>
      </c>
      <c r="AS185" s="102">
        <v>1268.12447038885</v>
      </c>
      <c r="AT185" s="118">
        <f>AS185/AS186</f>
        <v>1.2456647398843947</v>
      </c>
      <c r="AU185" s="102"/>
      <c r="AV185" s="102">
        <f>AT185*$AU$186</f>
        <v>951.0933527916384</v>
      </c>
      <c r="AW185" s="102">
        <f>AW184</f>
        <v>1047.0372109275863</v>
      </c>
      <c r="AX185" s="81">
        <v>13.8</v>
      </c>
      <c r="AY185" s="81" t="s">
        <v>236</v>
      </c>
      <c r="AZ185" s="81">
        <v>62</v>
      </c>
      <c r="BA185" s="81">
        <v>23</v>
      </c>
      <c r="BB185" s="81">
        <v>0</v>
      </c>
      <c r="BC185" s="81">
        <v>19</v>
      </c>
      <c r="BD185" s="81">
        <v>3</v>
      </c>
      <c r="BE185" s="81">
        <v>110</v>
      </c>
      <c r="BF185" s="81">
        <v>12</v>
      </c>
      <c r="BG185" s="81">
        <v>95</v>
      </c>
      <c r="BH185" s="81">
        <v>359</v>
      </c>
      <c r="BI185" s="81" t="s">
        <v>238</v>
      </c>
    </row>
    <row r="186" spans="1:256" ht="15">
      <c r="A186" s="105">
        <v>9</v>
      </c>
      <c r="B186" s="123" t="s">
        <v>50</v>
      </c>
      <c r="C186" s="123" t="s">
        <v>228</v>
      </c>
      <c r="D186" s="123" t="s">
        <v>229</v>
      </c>
      <c r="E186" s="123" t="s">
        <v>20</v>
      </c>
      <c r="F186" s="123" t="s">
        <v>192</v>
      </c>
      <c r="G186" s="123" t="s">
        <v>192</v>
      </c>
      <c r="H186" s="97">
        <v>39981</v>
      </c>
      <c r="I186" s="123" t="s">
        <v>126</v>
      </c>
      <c r="J186" s="123" t="s">
        <v>127</v>
      </c>
      <c r="K186" s="123"/>
      <c r="L186" s="123"/>
      <c r="M186" s="123" t="s">
        <v>232</v>
      </c>
      <c r="N186" s="123" t="s">
        <v>232</v>
      </c>
      <c r="O186" s="123" t="s">
        <v>232</v>
      </c>
      <c r="P186" s="123"/>
      <c r="Q186" s="123"/>
      <c r="R186" s="123"/>
      <c r="S186" s="123"/>
      <c r="T186" s="115">
        <v>2.4136</v>
      </c>
      <c r="U186" s="123">
        <v>51</v>
      </c>
      <c r="V186" s="123">
        <v>32.5</v>
      </c>
      <c r="W186" s="123">
        <v>16.5</v>
      </c>
      <c r="X186" s="123">
        <v>5.8</v>
      </c>
      <c r="Y186" s="123">
        <v>27.6</v>
      </c>
      <c r="Z186" s="123">
        <v>0.5</v>
      </c>
      <c r="AA186" s="111">
        <v>92.0262898818238</v>
      </c>
      <c r="AB186" s="111">
        <v>42</v>
      </c>
      <c r="AC186" s="111">
        <v>31.5540956664804</v>
      </c>
      <c r="AD186" s="123"/>
      <c r="AE186" s="123" t="s">
        <v>41</v>
      </c>
      <c r="AF186" s="123">
        <v>50</v>
      </c>
      <c r="AG186" s="123"/>
      <c r="AH186" s="123"/>
      <c r="AI186" s="123">
        <v>6</v>
      </c>
      <c r="AJ186" s="123" t="s">
        <v>43</v>
      </c>
      <c r="AK186" s="123">
        <v>2300</v>
      </c>
      <c r="AL186" s="123" t="s">
        <v>233</v>
      </c>
      <c r="AM186" s="123" t="s">
        <v>234</v>
      </c>
      <c r="AN186" s="123">
        <v>19</v>
      </c>
      <c r="AO186" s="123">
        <v>0.07904</v>
      </c>
      <c r="AP186" s="111">
        <v>80.4651162790698</v>
      </c>
      <c r="AQ186" s="111">
        <v>1018.03031729592</v>
      </c>
      <c r="AR186" s="123" t="s">
        <v>235</v>
      </c>
      <c r="AS186" s="111">
        <v>1018.03031729592</v>
      </c>
      <c r="AT186" s="115"/>
      <c r="AU186" s="111">
        <f>AVERAGE(AS177,AS180,AS183,AS186)</f>
        <v>763.5227379719407</v>
      </c>
      <c r="AV186" s="111"/>
      <c r="AW186" s="111">
        <f>AW185</f>
        <v>1047.0372109275863</v>
      </c>
      <c r="AX186" s="123">
        <v>13.5</v>
      </c>
      <c r="AY186" s="123" t="s">
        <v>236</v>
      </c>
      <c r="AZ186" s="123">
        <v>62</v>
      </c>
      <c r="BA186" s="123">
        <v>23</v>
      </c>
      <c r="BB186" s="123">
        <v>0</v>
      </c>
      <c r="BC186" s="123">
        <v>19</v>
      </c>
      <c r="BD186" s="123">
        <v>3</v>
      </c>
      <c r="BE186" s="123">
        <v>110</v>
      </c>
      <c r="BF186" s="123">
        <v>12</v>
      </c>
      <c r="BG186" s="123">
        <v>95</v>
      </c>
      <c r="BH186" s="123">
        <v>359</v>
      </c>
      <c r="BI186" s="123" t="s">
        <v>238</v>
      </c>
      <c r="BJ186" s="119"/>
      <c r="BK186" s="119"/>
      <c r="BL186" s="119"/>
      <c r="BM186" s="119"/>
      <c r="BN186" s="119"/>
      <c r="BO186" s="119"/>
      <c r="BP186" s="119"/>
      <c r="BQ186" s="119"/>
      <c r="BR186" s="119"/>
      <c r="BS186" s="119"/>
      <c r="BT186" s="119"/>
      <c r="BU186" s="119"/>
      <c r="BV186" s="119"/>
      <c r="BW186" s="119"/>
      <c r="BX186" s="119"/>
      <c r="BY186" s="119"/>
      <c r="BZ186" s="119"/>
      <c r="CA186" s="119"/>
      <c r="CB186" s="119"/>
      <c r="CC186" s="119"/>
      <c r="CD186" s="119"/>
      <c r="CE186" s="119"/>
      <c r="CF186" s="119"/>
      <c r="CG186" s="119"/>
      <c r="CH186" s="119"/>
      <c r="CI186" s="119"/>
      <c r="CJ186" s="119"/>
      <c r="CK186" s="119"/>
      <c r="CL186" s="119"/>
      <c r="CM186" s="119"/>
      <c r="CN186" s="119"/>
      <c r="CO186" s="119"/>
      <c r="CP186" s="119"/>
      <c r="CQ186" s="119"/>
      <c r="CR186" s="119"/>
      <c r="CS186" s="119"/>
      <c r="CT186" s="119"/>
      <c r="CU186" s="119"/>
      <c r="CV186" s="119"/>
      <c r="CW186" s="119"/>
      <c r="CX186" s="119"/>
      <c r="CY186" s="119"/>
      <c r="CZ186" s="119"/>
      <c r="DA186" s="119"/>
      <c r="DB186" s="119"/>
      <c r="DC186" s="119"/>
      <c r="DD186" s="119"/>
      <c r="DE186" s="119"/>
      <c r="DF186" s="119"/>
      <c r="DG186" s="119"/>
      <c r="DH186" s="119"/>
      <c r="DI186" s="119"/>
      <c r="DJ186" s="119"/>
      <c r="DK186" s="119"/>
      <c r="DL186" s="119"/>
      <c r="DM186" s="119"/>
      <c r="DN186" s="119"/>
      <c r="DO186" s="119"/>
      <c r="DP186" s="119"/>
      <c r="DQ186" s="119"/>
      <c r="DR186" s="119"/>
      <c r="DS186" s="119"/>
      <c r="DT186" s="119"/>
      <c r="DU186" s="119"/>
      <c r="DV186" s="119"/>
      <c r="DW186" s="119"/>
      <c r="DX186" s="119"/>
      <c r="DY186" s="119"/>
      <c r="DZ186" s="119"/>
      <c r="EA186" s="119"/>
      <c r="EB186" s="119"/>
      <c r="EC186" s="119"/>
      <c r="ED186" s="119"/>
      <c r="EE186" s="119"/>
      <c r="EF186" s="119"/>
      <c r="EG186" s="119"/>
      <c r="EH186" s="119"/>
      <c r="EI186" s="119"/>
      <c r="EJ186" s="119"/>
      <c r="EK186" s="119"/>
      <c r="EL186" s="119"/>
      <c r="EM186" s="119"/>
      <c r="EN186" s="119"/>
      <c r="EO186" s="119"/>
      <c r="EP186" s="119"/>
      <c r="EQ186" s="119"/>
      <c r="ER186" s="119"/>
      <c r="ES186" s="119"/>
      <c r="ET186" s="119"/>
      <c r="EU186" s="119"/>
      <c r="EV186" s="119"/>
      <c r="EW186" s="119"/>
      <c r="EX186" s="119"/>
      <c r="EY186" s="119"/>
      <c r="EZ186" s="119"/>
      <c r="FA186" s="119"/>
      <c r="FB186" s="119"/>
      <c r="FC186" s="119"/>
      <c r="FD186" s="119"/>
      <c r="FE186" s="119"/>
      <c r="FF186" s="119"/>
      <c r="FG186" s="119"/>
      <c r="FH186" s="119"/>
      <c r="FI186" s="119"/>
      <c r="FJ186" s="119"/>
      <c r="FK186" s="119"/>
      <c r="FL186" s="119"/>
      <c r="FM186" s="119"/>
      <c r="FN186" s="119"/>
      <c r="FO186" s="119"/>
      <c r="FP186" s="119"/>
      <c r="FQ186" s="119"/>
      <c r="FR186" s="119"/>
      <c r="FS186" s="119"/>
      <c r="FT186" s="119"/>
      <c r="FU186" s="119"/>
      <c r="FV186" s="119"/>
      <c r="FW186" s="119"/>
      <c r="FX186" s="119"/>
      <c r="FY186" s="119"/>
      <c r="FZ186" s="119"/>
      <c r="GA186" s="119"/>
      <c r="GB186" s="119"/>
      <c r="GC186" s="119"/>
      <c r="GD186" s="119"/>
      <c r="GE186" s="119"/>
      <c r="GF186" s="119"/>
      <c r="GG186" s="119"/>
      <c r="GH186" s="119"/>
      <c r="GI186" s="119"/>
      <c r="GJ186" s="119"/>
      <c r="GK186" s="119"/>
      <c r="GL186" s="119"/>
      <c r="GM186" s="119"/>
      <c r="GN186" s="119"/>
      <c r="GO186" s="119"/>
      <c r="GP186" s="119"/>
      <c r="GQ186" s="119"/>
      <c r="GR186" s="119"/>
      <c r="GS186" s="119"/>
      <c r="GT186" s="119"/>
      <c r="GU186" s="119"/>
      <c r="GV186" s="119"/>
      <c r="GW186" s="119"/>
      <c r="GX186" s="119"/>
      <c r="GY186" s="119"/>
      <c r="GZ186" s="119"/>
      <c r="HA186" s="119"/>
      <c r="HB186" s="119"/>
      <c r="HC186" s="119"/>
      <c r="HD186" s="119"/>
      <c r="HE186" s="119"/>
      <c r="HF186" s="119"/>
      <c r="HG186" s="119"/>
      <c r="HH186" s="119"/>
      <c r="HI186" s="119"/>
      <c r="HJ186" s="119"/>
      <c r="HK186" s="119"/>
      <c r="HL186" s="119"/>
      <c r="HM186" s="119"/>
      <c r="HN186" s="119"/>
      <c r="HO186" s="119"/>
      <c r="HP186" s="119"/>
      <c r="HQ186" s="119"/>
      <c r="HR186" s="119"/>
      <c r="HS186" s="119"/>
      <c r="HT186" s="119"/>
      <c r="HU186" s="119"/>
      <c r="HV186" s="119"/>
      <c r="HW186" s="119"/>
      <c r="HX186" s="119"/>
      <c r="HY186" s="119"/>
      <c r="HZ186" s="119"/>
      <c r="IA186" s="119"/>
      <c r="IB186" s="119"/>
      <c r="IC186" s="119"/>
      <c r="ID186" s="119"/>
      <c r="IE186" s="119"/>
      <c r="IF186" s="119"/>
      <c r="IG186" s="119"/>
      <c r="IH186" s="119"/>
      <c r="II186" s="119"/>
      <c r="IJ186" s="119"/>
      <c r="IK186" s="119"/>
      <c r="IL186" s="119"/>
      <c r="IM186" s="119"/>
      <c r="IN186" s="119"/>
      <c r="IO186" s="119"/>
      <c r="IP186" s="119"/>
      <c r="IQ186" s="119"/>
      <c r="IR186" s="119"/>
      <c r="IS186" s="119"/>
      <c r="IT186" s="119"/>
      <c r="IU186" s="119"/>
      <c r="IV186" s="119"/>
    </row>
    <row r="187" spans="1:61" ht="15">
      <c r="A187" s="105">
        <v>10</v>
      </c>
      <c r="B187" s="81" t="s">
        <v>50</v>
      </c>
      <c r="C187" s="81" t="s">
        <v>228</v>
      </c>
      <c r="D187" s="81" t="s">
        <v>229</v>
      </c>
      <c r="E187" s="81" t="s">
        <v>20</v>
      </c>
      <c r="F187" s="81" t="s">
        <v>51</v>
      </c>
      <c r="G187" s="81" t="s">
        <v>241</v>
      </c>
      <c r="H187" s="61">
        <v>39995</v>
      </c>
      <c r="I187" s="81" t="s">
        <v>126</v>
      </c>
      <c r="J187" s="81" t="s">
        <v>127</v>
      </c>
      <c r="K187" s="81"/>
      <c r="L187" s="81"/>
      <c r="M187" s="81" t="s">
        <v>232</v>
      </c>
      <c r="N187" s="81" t="s">
        <v>232</v>
      </c>
      <c r="O187" s="81" t="s">
        <v>232</v>
      </c>
      <c r="P187" s="81"/>
      <c r="Q187" s="81"/>
      <c r="R187" s="81"/>
      <c r="S187" s="81"/>
      <c r="T187" s="118">
        <v>2.4136</v>
      </c>
      <c r="U187" s="81">
        <v>51</v>
      </c>
      <c r="V187" s="81">
        <v>32.5</v>
      </c>
      <c r="W187" s="81">
        <v>16.5</v>
      </c>
      <c r="X187" s="81">
        <v>5.8</v>
      </c>
      <c r="Y187" s="81">
        <v>27.6</v>
      </c>
      <c r="Z187" s="81">
        <v>0.5</v>
      </c>
      <c r="AA187" s="102">
        <v>92.0262898818238</v>
      </c>
      <c r="AB187" s="102">
        <v>42</v>
      </c>
      <c r="AC187" s="102">
        <v>31.5540956664804</v>
      </c>
      <c r="AD187" s="81"/>
      <c r="AE187" s="81" t="s">
        <v>41</v>
      </c>
      <c r="AF187" s="81">
        <v>50</v>
      </c>
      <c r="AG187" s="81"/>
      <c r="AH187" s="81"/>
      <c r="AI187" s="81">
        <v>6</v>
      </c>
      <c r="AJ187" s="81" t="s">
        <v>43</v>
      </c>
      <c r="AK187" s="81">
        <v>2300</v>
      </c>
      <c r="AL187" s="81" t="s">
        <v>266</v>
      </c>
      <c r="AM187" s="81" t="s">
        <v>234</v>
      </c>
      <c r="AN187" s="81">
        <v>19</v>
      </c>
      <c r="AO187" s="81">
        <v>0.15808</v>
      </c>
      <c r="AP187" s="102">
        <v>98.953488372093</v>
      </c>
      <c r="AQ187" s="102">
        <v>625.970953770831</v>
      </c>
      <c r="AR187" s="81" t="s">
        <v>235</v>
      </c>
      <c r="AS187" s="102">
        <v>625.970953770831</v>
      </c>
      <c r="AT187" s="118">
        <f>AS187/AS188</f>
        <v>0.8943772990015761</v>
      </c>
      <c r="AU187" s="102"/>
      <c r="AV187" s="102">
        <f>AT187*$AU$194</f>
        <v>607.0021369898968</v>
      </c>
      <c r="AW187" s="102">
        <f>AVERAGE(AV187:AV194)</f>
        <v>948.2302230160263</v>
      </c>
      <c r="AX187" s="81">
        <v>14.9</v>
      </c>
      <c r="AY187" s="81" t="s">
        <v>236</v>
      </c>
      <c r="AZ187" s="81">
        <v>62</v>
      </c>
      <c r="BA187" s="81">
        <v>23</v>
      </c>
      <c r="BB187" s="81">
        <v>0</v>
      </c>
      <c r="BC187" s="81">
        <v>19</v>
      </c>
      <c r="BD187" s="81">
        <v>3</v>
      </c>
      <c r="BE187" s="81">
        <v>110</v>
      </c>
      <c r="BF187" s="81">
        <v>12</v>
      </c>
      <c r="BG187" s="81">
        <v>95</v>
      </c>
      <c r="BH187" s="81">
        <v>359</v>
      </c>
      <c r="BI187" s="81" t="s">
        <v>238</v>
      </c>
    </row>
    <row r="188" spans="1:61" ht="15">
      <c r="A188" s="105">
        <v>10</v>
      </c>
      <c r="B188" s="81" t="s">
        <v>50</v>
      </c>
      <c r="C188" s="81" t="s">
        <v>228</v>
      </c>
      <c r="D188" s="81" t="s">
        <v>229</v>
      </c>
      <c r="E188" s="81" t="s">
        <v>20</v>
      </c>
      <c r="F188" s="81" t="s">
        <v>192</v>
      </c>
      <c r="G188" s="81" t="s">
        <v>192</v>
      </c>
      <c r="H188" s="61">
        <v>39995</v>
      </c>
      <c r="I188" s="81" t="s">
        <v>126</v>
      </c>
      <c r="J188" s="81" t="s">
        <v>127</v>
      </c>
      <c r="K188" s="81"/>
      <c r="L188" s="81"/>
      <c r="M188" s="81" t="s">
        <v>232</v>
      </c>
      <c r="N188" s="81" t="s">
        <v>232</v>
      </c>
      <c r="O188" s="81" t="s">
        <v>232</v>
      </c>
      <c r="P188" s="81"/>
      <c r="Q188" s="81"/>
      <c r="R188" s="81"/>
      <c r="S188" s="81"/>
      <c r="T188" s="118">
        <v>2.4136</v>
      </c>
      <c r="U188" s="81">
        <v>51</v>
      </c>
      <c r="V188" s="81">
        <v>32.5</v>
      </c>
      <c r="W188" s="81">
        <v>16.5</v>
      </c>
      <c r="X188" s="81">
        <v>5.8</v>
      </c>
      <c r="Y188" s="81">
        <v>27.6</v>
      </c>
      <c r="Z188" s="81">
        <v>0.5</v>
      </c>
      <c r="AA188" s="102">
        <v>92.0262898818238</v>
      </c>
      <c r="AB188" s="102">
        <v>42</v>
      </c>
      <c r="AC188" s="102">
        <v>31.5540956664804</v>
      </c>
      <c r="AD188" s="81"/>
      <c r="AE188" s="81" t="s">
        <v>41</v>
      </c>
      <c r="AF188" s="81">
        <v>50</v>
      </c>
      <c r="AG188" s="81"/>
      <c r="AH188" s="81"/>
      <c r="AI188" s="81">
        <v>6</v>
      </c>
      <c r="AJ188" s="81" t="s">
        <v>43</v>
      </c>
      <c r="AK188" s="81">
        <v>2300</v>
      </c>
      <c r="AL188" s="81" t="s">
        <v>266</v>
      </c>
      <c r="AM188" s="81" t="s">
        <v>234</v>
      </c>
      <c r="AN188" s="81">
        <v>19</v>
      </c>
      <c r="AO188" s="81">
        <v>0.15808</v>
      </c>
      <c r="AP188" s="102">
        <v>110.639534883721</v>
      </c>
      <c r="AQ188" s="102">
        <v>699.895843140947</v>
      </c>
      <c r="AR188" s="81" t="s">
        <v>235</v>
      </c>
      <c r="AS188" s="102">
        <v>699.895843140947</v>
      </c>
      <c r="AT188" s="118"/>
      <c r="AU188" s="102"/>
      <c r="AV188" s="102"/>
      <c r="AW188" s="102">
        <f>AW187</f>
        <v>948.2302230160263</v>
      </c>
      <c r="AX188" s="81">
        <v>13.5</v>
      </c>
      <c r="AY188" s="81" t="s">
        <v>236</v>
      </c>
      <c r="AZ188" s="81">
        <v>62</v>
      </c>
      <c r="BA188" s="81">
        <v>23</v>
      </c>
      <c r="BB188" s="81">
        <v>0</v>
      </c>
      <c r="BC188" s="81">
        <v>19</v>
      </c>
      <c r="BD188" s="81">
        <v>3</v>
      </c>
      <c r="BE188" s="81">
        <v>110</v>
      </c>
      <c r="BF188" s="81">
        <v>12</v>
      </c>
      <c r="BG188" s="81">
        <v>95</v>
      </c>
      <c r="BH188" s="81">
        <v>359</v>
      </c>
      <c r="BI188" s="81" t="s">
        <v>238</v>
      </c>
    </row>
    <row r="189" spans="1:61" ht="15">
      <c r="A189" s="105">
        <v>10</v>
      </c>
      <c r="B189" s="81" t="s">
        <v>50</v>
      </c>
      <c r="C189" s="81" t="s">
        <v>228</v>
      </c>
      <c r="D189" s="81" t="s">
        <v>229</v>
      </c>
      <c r="E189" s="81" t="s">
        <v>20</v>
      </c>
      <c r="F189" s="81" t="s">
        <v>198</v>
      </c>
      <c r="G189" s="81" t="s">
        <v>198</v>
      </c>
      <c r="H189" s="61">
        <v>39995</v>
      </c>
      <c r="I189" s="81" t="s">
        <v>126</v>
      </c>
      <c r="J189" s="81" t="s">
        <v>127</v>
      </c>
      <c r="K189" s="81"/>
      <c r="L189" s="81"/>
      <c r="M189" s="81" t="s">
        <v>232</v>
      </c>
      <c r="N189" s="81" t="s">
        <v>232</v>
      </c>
      <c r="O189" s="81" t="s">
        <v>232</v>
      </c>
      <c r="P189" s="81"/>
      <c r="Q189" s="81"/>
      <c r="R189" s="81"/>
      <c r="S189" s="81"/>
      <c r="T189" s="118">
        <v>2.4136</v>
      </c>
      <c r="U189" s="81">
        <v>51</v>
      </c>
      <c r="V189" s="81">
        <v>32.5</v>
      </c>
      <c r="W189" s="81">
        <v>16.5</v>
      </c>
      <c r="X189" s="81">
        <v>5.8</v>
      </c>
      <c r="Y189" s="81">
        <v>27.6</v>
      </c>
      <c r="Z189" s="81">
        <v>0.5</v>
      </c>
      <c r="AA189" s="102">
        <v>92.0262898818238</v>
      </c>
      <c r="AB189" s="102">
        <v>42</v>
      </c>
      <c r="AC189" s="102">
        <v>31.5540956664804</v>
      </c>
      <c r="AD189" s="81"/>
      <c r="AE189" s="81" t="s">
        <v>41</v>
      </c>
      <c r="AF189" s="81">
        <v>50</v>
      </c>
      <c r="AG189" s="81"/>
      <c r="AH189" s="81"/>
      <c r="AI189" s="81">
        <v>6</v>
      </c>
      <c r="AJ189" s="81" t="s">
        <v>43</v>
      </c>
      <c r="AK189" s="81">
        <v>2300</v>
      </c>
      <c r="AL189" s="81" t="s">
        <v>266</v>
      </c>
      <c r="AM189" s="81" t="s">
        <v>234</v>
      </c>
      <c r="AN189" s="81">
        <v>19</v>
      </c>
      <c r="AO189" s="81">
        <v>0.15808</v>
      </c>
      <c r="AP189" s="102">
        <v>110.383720930233</v>
      </c>
      <c r="AQ189" s="102">
        <v>698.277586856228</v>
      </c>
      <c r="AR189" s="81" t="s">
        <v>235</v>
      </c>
      <c r="AS189" s="102">
        <v>698.277586856228</v>
      </c>
      <c r="AT189" s="118">
        <f>AS189/AS188</f>
        <v>0.9976878612716762</v>
      </c>
      <c r="AU189" s="102"/>
      <c r="AV189" s="102">
        <f>AT189*$AU$194</f>
        <v>677.1176599817969</v>
      </c>
      <c r="AW189" s="102">
        <f>AW188</f>
        <v>948.2302230160263</v>
      </c>
      <c r="AX189" s="81">
        <v>13.7</v>
      </c>
      <c r="AY189" s="81" t="s">
        <v>236</v>
      </c>
      <c r="AZ189" s="81">
        <v>62</v>
      </c>
      <c r="BA189" s="81">
        <v>23</v>
      </c>
      <c r="BB189" s="81">
        <v>0</v>
      </c>
      <c r="BC189" s="81">
        <v>19</v>
      </c>
      <c r="BD189" s="81">
        <v>3</v>
      </c>
      <c r="BE189" s="81">
        <v>110</v>
      </c>
      <c r="BF189" s="81">
        <v>12</v>
      </c>
      <c r="BG189" s="81">
        <v>95</v>
      </c>
      <c r="BH189" s="81">
        <v>359</v>
      </c>
      <c r="BI189" s="81" t="s">
        <v>238</v>
      </c>
    </row>
    <row r="190" spans="1:61" ht="15">
      <c r="A190" s="105">
        <v>10</v>
      </c>
      <c r="B190" s="81" t="s">
        <v>50</v>
      </c>
      <c r="C190" s="81" t="s">
        <v>228</v>
      </c>
      <c r="D190" s="81" t="s">
        <v>229</v>
      </c>
      <c r="E190" s="81" t="s">
        <v>20</v>
      </c>
      <c r="F190" s="81" t="s">
        <v>278</v>
      </c>
      <c r="G190" s="81" t="s">
        <v>252</v>
      </c>
      <c r="H190" s="61">
        <v>39995</v>
      </c>
      <c r="I190" s="81" t="s">
        <v>126</v>
      </c>
      <c r="J190" s="81" t="s">
        <v>127</v>
      </c>
      <c r="K190" s="81"/>
      <c r="L190" s="81"/>
      <c r="M190" s="81" t="s">
        <v>232</v>
      </c>
      <c r="N190" s="81" t="s">
        <v>232</v>
      </c>
      <c r="O190" s="81" t="s">
        <v>232</v>
      </c>
      <c r="P190" s="81"/>
      <c r="Q190" s="81"/>
      <c r="R190" s="81"/>
      <c r="S190" s="81"/>
      <c r="T190" s="118">
        <v>2.4136</v>
      </c>
      <c r="U190" s="81">
        <v>51</v>
      </c>
      <c r="V190" s="81">
        <v>32.5</v>
      </c>
      <c r="W190" s="81">
        <v>16.5</v>
      </c>
      <c r="X190" s="81">
        <v>5.8</v>
      </c>
      <c r="Y190" s="81">
        <v>27.6</v>
      </c>
      <c r="Z190" s="81">
        <v>0.5</v>
      </c>
      <c r="AA190" s="102">
        <v>92.0262898818238</v>
      </c>
      <c r="AB190" s="102">
        <v>42</v>
      </c>
      <c r="AC190" s="102">
        <v>31.5540956664804</v>
      </c>
      <c r="AD190" s="81"/>
      <c r="AE190" s="81" t="s">
        <v>41</v>
      </c>
      <c r="AF190" s="81">
        <v>50</v>
      </c>
      <c r="AG190" s="81"/>
      <c r="AH190" s="81"/>
      <c r="AI190" s="81">
        <v>6</v>
      </c>
      <c r="AJ190" s="81" t="s">
        <v>43</v>
      </c>
      <c r="AK190" s="81">
        <v>2300</v>
      </c>
      <c r="AL190" s="81" t="s">
        <v>266</v>
      </c>
      <c r="AM190" s="81" t="s">
        <v>234</v>
      </c>
      <c r="AN190" s="81">
        <v>19</v>
      </c>
      <c r="AO190" s="81">
        <v>0.15808</v>
      </c>
      <c r="AP190" s="102">
        <v>198.372093023256</v>
      </c>
      <c r="AQ190" s="102">
        <v>1254.8841916957</v>
      </c>
      <c r="AR190" s="81" t="s">
        <v>235</v>
      </c>
      <c r="AS190" s="102">
        <v>1254.8841916957</v>
      </c>
      <c r="AT190" s="118">
        <f>AS190/AS191</f>
        <v>2.191393705844577</v>
      </c>
      <c r="AU190" s="102"/>
      <c r="AV190" s="102">
        <f>AT190*$AU$194</f>
        <v>1487.270153120829</v>
      </c>
      <c r="AW190" s="102">
        <f>AW189</f>
        <v>948.2302230160263</v>
      </c>
      <c r="AX190" s="81">
        <v>14.7</v>
      </c>
      <c r="AY190" s="81" t="s">
        <v>236</v>
      </c>
      <c r="AZ190" s="81">
        <v>62</v>
      </c>
      <c r="BA190" s="81">
        <v>23</v>
      </c>
      <c r="BB190" s="81">
        <v>0</v>
      </c>
      <c r="BC190" s="81">
        <v>19</v>
      </c>
      <c r="BD190" s="81">
        <v>3</v>
      </c>
      <c r="BE190" s="81">
        <v>110</v>
      </c>
      <c r="BF190" s="81">
        <v>12</v>
      </c>
      <c r="BG190" s="81">
        <v>95</v>
      </c>
      <c r="BH190" s="81">
        <v>359</v>
      </c>
      <c r="BI190" s="81" t="s">
        <v>238</v>
      </c>
    </row>
    <row r="191" spans="1:61" ht="15">
      <c r="A191" s="105">
        <v>10</v>
      </c>
      <c r="B191" s="81" t="s">
        <v>50</v>
      </c>
      <c r="C191" s="81" t="s">
        <v>228</v>
      </c>
      <c r="D191" s="81" t="s">
        <v>229</v>
      </c>
      <c r="E191" s="81" t="s">
        <v>20</v>
      </c>
      <c r="F191" s="81" t="s">
        <v>192</v>
      </c>
      <c r="G191" s="81" t="s">
        <v>192</v>
      </c>
      <c r="H191" s="61">
        <v>39995</v>
      </c>
      <c r="I191" s="81" t="s">
        <v>126</v>
      </c>
      <c r="J191" s="81" t="s">
        <v>127</v>
      </c>
      <c r="K191" s="81"/>
      <c r="L191" s="81"/>
      <c r="M191" s="81" t="s">
        <v>232</v>
      </c>
      <c r="N191" s="81" t="s">
        <v>232</v>
      </c>
      <c r="O191" s="81" t="s">
        <v>232</v>
      </c>
      <c r="P191" s="81"/>
      <c r="Q191" s="81"/>
      <c r="R191" s="81"/>
      <c r="S191" s="81"/>
      <c r="T191" s="118">
        <v>2.4136</v>
      </c>
      <c r="U191" s="81">
        <v>51</v>
      </c>
      <c r="V191" s="81">
        <v>32.5</v>
      </c>
      <c r="W191" s="81">
        <v>16.5</v>
      </c>
      <c r="X191" s="81">
        <v>5.8</v>
      </c>
      <c r="Y191" s="81">
        <v>27.6</v>
      </c>
      <c r="Z191" s="81">
        <v>0.5</v>
      </c>
      <c r="AA191" s="102">
        <v>92.0262898818238</v>
      </c>
      <c r="AB191" s="102">
        <v>42</v>
      </c>
      <c r="AC191" s="102">
        <v>31.5540956664804</v>
      </c>
      <c r="AD191" s="81"/>
      <c r="AE191" s="81" t="s">
        <v>41</v>
      </c>
      <c r="AF191" s="81">
        <v>50</v>
      </c>
      <c r="AG191" s="81"/>
      <c r="AH191" s="81"/>
      <c r="AI191" s="81">
        <v>6</v>
      </c>
      <c r="AJ191" s="81" t="s">
        <v>43</v>
      </c>
      <c r="AK191" s="81">
        <v>2300</v>
      </c>
      <c r="AL191" s="81" t="s">
        <v>266</v>
      </c>
      <c r="AM191" s="81" t="s">
        <v>234</v>
      </c>
      <c r="AN191" s="81">
        <v>19</v>
      </c>
      <c r="AO191" s="81">
        <v>0.15808</v>
      </c>
      <c r="AP191" s="102">
        <v>90.5232558139535</v>
      </c>
      <c r="AQ191" s="102">
        <v>572.642053478957</v>
      </c>
      <c r="AR191" s="81" t="s">
        <v>235</v>
      </c>
      <c r="AS191" s="102">
        <v>572.642053478957</v>
      </c>
      <c r="AT191" s="118"/>
      <c r="AU191" s="102"/>
      <c r="AV191" s="102"/>
      <c r="AW191" s="102">
        <f>AW190</f>
        <v>948.2302230160263</v>
      </c>
      <c r="AX191" s="81">
        <v>13.5</v>
      </c>
      <c r="AY191" s="81" t="s">
        <v>236</v>
      </c>
      <c r="AZ191" s="81">
        <v>62</v>
      </c>
      <c r="BA191" s="81">
        <v>23</v>
      </c>
      <c r="BB191" s="81">
        <v>0</v>
      </c>
      <c r="BC191" s="81">
        <v>19</v>
      </c>
      <c r="BD191" s="81">
        <v>3</v>
      </c>
      <c r="BE191" s="81">
        <v>110</v>
      </c>
      <c r="BF191" s="81">
        <v>12</v>
      </c>
      <c r="BG191" s="81">
        <v>95</v>
      </c>
      <c r="BH191" s="81">
        <v>359</v>
      </c>
      <c r="BI191" s="81" t="s">
        <v>238</v>
      </c>
    </row>
    <row r="192" spans="1:61" ht="15">
      <c r="A192" s="105">
        <v>10</v>
      </c>
      <c r="B192" s="81" t="s">
        <v>50</v>
      </c>
      <c r="C192" s="81" t="s">
        <v>228</v>
      </c>
      <c r="D192" s="81" t="s">
        <v>229</v>
      </c>
      <c r="E192" s="81" t="s">
        <v>20</v>
      </c>
      <c r="F192" s="81" t="s">
        <v>242</v>
      </c>
      <c r="G192" s="81" t="s">
        <v>226</v>
      </c>
      <c r="H192" s="61">
        <v>39995</v>
      </c>
      <c r="I192" s="81" t="s">
        <v>126</v>
      </c>
      <c r="J192" s="81" t="s">
        <v>127</v>
      </c>
      <c r="K192" s="81"/>
      <c r="L192" s="81"/>
      <c r="M192" s="81" t="s">
        <v>232</v>
      </c>
      <c r="N192" s="81" t="s">
        <v>232</v>
      </c>
      <c r="O192" s="81" t="s">
        <v>232</v>
      </c>
      <c r="P192" s="81"/>
      <c r="Q192" s="81"/>
      <c r="R192" s="81"/>
      <c r="S192" s="81"/>
      <c r="T192" s="118">
        <v>2.4136</v>
      </c>
      <c r="U192" s="81">
        <v>51</v>
      </c>
      <c r="V192" s="81">
        <v>32.5</v>
      </c>
      <c r="W192" s="81">
        <v>16.5</v>
      </c>
      <c r="X192" s="81">
        <v>5.8</v>
      </c>
      <c r="Y192" s="81">
        <v>27.6</v>
      </c>
      <c r="Z192" s="81">
        <v>0.5</v>
      </c>
      <c r="AA192" s="102">
        <v>92.0262898818238</v>
      </c>
      <c r="AB192" s="102">
        <v>42</v>
      </c>
      <c r="AC192" s="102">
        <v>31.5540956664804</v>
      </c>
      <c r="AD192" s="81"/>
      <c r="AE192" s="81" t="s">
        <v>41</v>
      </c>
      <c r="AF192" s="81">
        <v>50</v>
      </c>
      <c r="AG192" s="81"/>
      <c r="AH192" s="81"/>
      <c r="AI192" s="81">
        <v>6</v>
      </c>
      <c r="AJ192" s="81" t="s">
        <v>43</v>
      </c>
      <c r="AK192" s="81">
        <v>2300</v>
      </c>
      <c r="AL192" s="81" t="s">
        <v>266</v>
      </c>
      <c r="AM192" s="81" t="s">
        <v>234</v>
      </c>
      <c r="AN192" s="81">
        <v>19</v>
      </c>
      <c r="AO192" s="81">
        <v>0.15808</v>
      </c>
      <c r="AP192" s="102">
        <v>159.06976744186</v>
      </c>
      <c r="AQ192" s="102">
        <v>1006.26118067979</v>
      </c>
      <c r="AR192" s="81" t="s">
        <v>235</v>
      </c>
      <c r="AS192" s="102">
        <v>1006.26118067979</v>
      </c>
      <c r="AT192" s="118">
        <f>AS192/AS191</f>
        <v>1.757225433526019</v>
      </c>
      <c r="AU192" s="102"/>
      <c r="AV192" s="102">
        <f>AT192*$AU$194</f>
        <v>1192.6058437686393</v>
      </c>
      <c r="AW192" s="102">
        <f>AW191</f>
        <v>948.2302230160263</v>
      </c>
      <c r="AX192" s="81">
        <v>14.5</v>
      </c>
      <c r="AY192" s="81" t="s">
        <v>236</v>
      </c>
      <c r="AZ192" s="81">
        <v>62</v>
      </c>
      <c r="BA192" s="81">
        <v>23</v>
      </c>
      <c r="BB192" s="81">
        <v>0</v>
      </c>
      <c r="BC192" s="81">
        <v>19</v>
      </c>
      <c r="BD192" s="81">
        <v>3</v>
      </c>
      <c r="BE192" s="81">
        <v>110</v>
      </c>
      <c r="BF192" s="81">
        <v>12</v>
      </c>
      <c r="BG192" s="81">
        <v>95</v>
      </c>
      <c r="BH192" s="81">
        <v>359</v>
      </c>
      <c r="BI192" s="81" t="s">
        <v>238</v>
      </c>
    </row>
    <row r="193" spans="1:61" ht="15">
      <c r="A193" s="105">
        <v>10</v>
      </c>
      <c r="B193" s="81" t="s">
        <v>50</v>
      </c>
      <c r="C193" s="81" t="s">
        <v>228</v>
      </c>
      <c r="D193" s="81" t="s">
        <v>229</v>
      </c>
      <c r="E193" s="81" t="s">
        <v>20</v>
      </c>
      <c r="F193" s="81" t="s">
        <v>180</v>
      </c>
      <c r="G193" s="81" t="s">
        <v>180</v>
      </c>
      <c r="H193" s="61">
        <v>39995</v>
      </c>
      <c r="I193" s="81" t="s">
        <v>126</v>
      </c>
      <c r="J193" s="81" t="s">
        <v>127</v>
      </c>
      <c r="K193" s="81"/>
      <c r="L193" s="81"/>
      <c r="M193" s="81" t="s">
        <v>232</v>
      </c>
      <c r="N193" s="81" t="s">
        <v>232</v>
      </c>
      <c r="O193" s="81" t="s">
        <v>232</v>
      </c>
      <c r="P193" s="81"/>
      <c r="Q193" s="81"/>
      <c r="R193" s="81"/>
      <c r="S193" s="81"/>
      <c r="T193" s="118">
        <v>2.4136</v>
      </c>
      <c r="U193" s="81">
        <v>51</v>
      </c>
      <c r="V193" s="81">
        <v>32.5</v>
      </c>
      <c r="W193" s="81">
        <v>16.5</v>
      </c>
      <c r="X193" s="81">
        <v>5.8</v>
      </c>
      <c r="Y193" s="81">
        <v>27.6</v>
      </c>
      <c r="Z193" s="81">
        <v>0.5</v>
      </c>
      <c r="AA193" s="102">
        <v>92.0262898818238</v>
      </c>
      <c r="AB193" s="102">
        <v>42</v>
      </c>
      <c r="AC193" s="102">
        <v>31.5540956664804</v>
      </c>
      <c r="AD193" s="81"/>
      <c r="AE193" s="81" t="s">
        <v>41</v>
      </c>
      <c r="AF193" s="81">
        <v>50</v>
      </c>
      <c r="AG193" s="81"/>
      <c r="AH193" s="81"/>
      <c r="AI193" s="81">
        <v>6</v>
      </c>
      <c r="AJ193" s="81" t="s">
        <v>43</v>
      </c>
      <c r="AK193" s="81">
        <v>2300</v>
      </c>
      <c r="AL193" s="81" t="s">
        <v>266</v>
      </c>
      <c r="AM193" s="81" t="s">
        <v>234</v>
      </c>
      <c r="AN193" s="81">
        <v>19</v>
      </c>
      <c r="AO193" s="81">
        <v>0.15808</v>
      </c>
      <c r="AP193" s="102">
        <v>138.209302325581</v>
      </c>
      <c r="AQ193" s="102">
        <v>874.29973637134</v>
      </c>
      <c r="AR193" s="81" t="s">
        <v>235</v>
      </c>
      <c r="AS193" s="102">
        <v>874.29973637134</v>
      </c>
      <c r="AT193" s="118">
        <f>AS193/AS194</f>
        <v>1.145086705202313</v>
      </c>
      <c r="AU193" s="102"/>
      <c r="AV193" s="102">
        <f>AT193*$AU$194</f>
        <v>777.1553212189692</v>
      </c>
      <c r="AW193" s="102">
        <f>AW192</f>
        <v>948.2302230160263</v>
      </c>
      <c r="AX193" s="81">
        <v>15.1</v>
      </c>
      <c r="AY193" s="81" t="s">
        <v>236</v>
      </c>
      <c r="AZ193" s="81">
        <v>62</v>
      </c>
      <c r="BA193" s="81">
        <v>23</v>
      </c>
      <c r="BB193" s="81">
        <v>0</v>
      </c>
      <c r="BC193" s="81">
        <v>19</v>
      </c>
      <c r="BD193" s="81">
        <v>3</v>
      </c>
      <c r="BE193" s="81">
        <v>110</v>
      </c>
      <c r="BF193" s="81">
        <v>12</v>
      </c>
      <c r="BG193" s="81">
        <v>95</v>
      </c>
      <c r="BH193" s="81">
        <v>359</v>
      </c>
      <c r="BI193" s="81" t="s">
        <v>238</v>
      </c>
    </row>
    <row r="194" spans="1:256" ht="15">
      <c r="A194" s="105">
        <v>10</v>
      </c>
      <c r="B194" s="123" t="s">
        <v>50</v>
      </c>
      <c r="C194" s="123" t="s">
        <v>228</v>
      </c>
      <c r="D194" s="123" t="s">
        <v>229</v>
      </c>
      <c r="E194" s="123" t="s">
        <v>20</v>
      </c>
      <c r="F194" s="123" t="s">
        <v>192</v>
      </c>
      <c r="G194" s="123" t="s">
        <v>192</v>
      </c>
      <c r="H194" s="97">
        <v>39995</v>
      </c>
      <c r="I194" s="123" t="s">
        <v>126</v>
      </c>
      <c r="J194" s="123" t="s">
        <v>127</v>
      </c>
      <c r="K194" s="123"/>
      <c r="L194" s="123"/>
      <c r="M194" s="123" t="s">
        <v>232</v>
      </c>
      <c r="N194" s="123" t="s">
        <v>232</v>
      </c>
      <c r="O194" s="123" t="s">
        <v>232</v>
      </c>
      <c r="P194" s="123"/>
      <c r="Q194" s="123"/>
      <c r="R194" s="123"/>
      <c r="S194" s="123"/>
      <c r="T194" s="115">
        <v>2.4136</v>
      </c>
      <c r="U194" s="123">
        <v>51</v>
      </c>
      <c r="V194" s="123">
        <v>32.5</v>
      </c>
      <c r="W194" s="123">
        <v>16.5</v>
      </c>
      <c r="X194" s="123">
        <v>5.8</v>
      </c>
      <c r="Y194" s="123">
        <v>27.6</v>
      </c>
      <c r="Z194" s="123">
        <v>0.5</v>
      </c>
      <c r="AA194" s="111">
        <v>92.0262898818238</v>
      </c>
      <c r="AB194" s="111">
        <v>42</v>
      </c>
      <c r="AC194" s="111">
        <v>31.5540956664804</v>
      </c>
      <c r="AD194" s="123"/>
      <c r="AE194" s="123" t="s">
        <v>41</v>
      </c>
      <c r="AF194" s="123">
        <v>50</v>
      </c>
      <c r="AG194" s="123"/>
      <c r="AH194" s="123"/>
      <c r="AI194" s="123">
        <v>6</v>
      </c>
      <c r="AJ194" s="123" t="s">
        <v>43</v>
      </c>
      <c r="AK194" s="123">
        <v>2300</v>
      </c>
      <c r="AL194" s="123" t="s">
        <v>233</v>
      </c>
      <c r="AM194" s="123" t="s">
        <v>234</v>
      </c>
      <c r="AN194" s="123">
        <v>19</v>
      </c>
      <c r="AO194" s="123">
        <v>0.07904</v>
      </c>
      <c r="AP194" s="111">
        <v>60.3488372093023</v>
      </c>
      <c r="AQ194" s="111">
        <v>763.522737971942</v>
      </c>
      <c r="AR194" s="123" t="s">
        <v>235</v>
      </c>
      <c r="AS194" s="111">
        <v>763.522737971942</v>
      </c>
      <c r="AT194" s="115"/>
      <c r="AU194" s="111">
        <f>AVERAGE(AS188,AS191,AS194)</f>
        <v>678.686878197282</v>
      </c>
      <c r="AV194" s="111"/>
      <c r="AW194" s="111">
        <f>AW193</f>
        <v>948.2302230160263</v>
      </c>
      <c r="AX194" s="123">
        <v>13.5</v>
      </c>
      <c r="AY194" s="123" t="s">
        <v>236</v>
      </c>
      <c r="AZ194" s="123">
        <v>62</v>
      </c>
      <c r="BA194" s="123">
        <v>23</v>
      </c>
      <c r="BB194" s="123">
        <v>0</v>
      </c>
      <c r="BC194" s="123">
        <v>19</v>
      </c>
      <c r="BD194" s="123">
        <v>3</v>
      </c>
      <c r="BE194" s="123">
        <v>110</v>
      </c>
      <c r="BF194" s="123">
        <v>12</v>
      </c>
      <c r="BG194" s="123">
        <v>95</v>
      </c>
      <c r="BH194" s="123">
        <v>359</v>
      </c>
      <c r="BI194" s="123" t="s">
        <v>238</v>
      </c>
      <c r="BJ194" s="119"/>
      <c r="BK194" s="119"/>
      <c r="BL194" s="119"/>
      <c r="BM194" s="119"/>
      <c r="BN194" s="119"/>
      <c r="BO194" s="119"/>
      <c r="BP194" s="119"/>
      <c r="BQ194" s="119"/>
      <c r="BR194" s="119"/>
      <c r="BS194" s="119"/>
      <c r="BT194" s="119"/>
      <c r="BU194" s="119"/>
      <c r="BV194" s="119"/>
      <c r="BW194" s="119"/>
      <c r="BX194" s="119"/>
      <c r="BY194" s="119"/>
      <c r="BZ194" s="119"/>
      <c r="CA194" s="119"/>
      <c r="CB194" s="119"/>
      <c r="CC194" s="119"/>
      <c r="CD194" s="119"/>
      <c r="CE194" s="119"/>
      <c r="CF194" s="119"/>
      <c r="CG194" s="119"/>
      <c r="CH194" s="119"/>
      <c r="CI194" s="119"/>
      <c r="CJ194" s="119"/>
      <c r="CK194" s="119"/>
      <c r="CL194" s="119"/>
      <c r="CM194" s="119"/>
      <c r="CN194" s="119"/>
      <c r="CO194" s="119"/>
      <c r="CP194" s="119"/>
      <c r="CQ194" s="119"/>
      <c r="CR194" s="119"/>
      <c r="CS194" s="119"/>
      <c r="CT194" s="119"/>
      <c r="CU194" s="119"/>
      <c r="CV194" s="119"/>
      <c r="CW194" s="119"/>
      <c r="CX194" s="119"/>
      <c r="CY194" s="119"/>
      <c r="CZ194" s="119"/>
      <c r="DA194" s="119"/>
      <c r="DB194" s="119"/>
      <c r="DC194" s="119"/>
      <c r="DD194" s="119"/>
      <c r="DE194" s="119"/>
      <c r="DF194" s="119"/>
      <c r="DG194" s="119"/>
      <c r="DH194" s="119"/>
      <c r="DI194" s="119"/>
      <c r="DJ194" s="119"/>
      <c r="DK194" s="119"/>
      <c r="DL194" s="119"/>
      <c r="DM194" s="119"/>
      <c r="DN194" s="119"/>
      <c r="DO194" s="119"/>
      <c r="DP194" s="119"/>
      <c r="DQ194" s="119"/>
      <c r="DR194" s="119"/>
      <c r="DS194" s="119"/>
      <c r="DT194" s="119"/>
      <c r="DU194" s="119"/>
      <c r="DV194" s="119"/>
      <c r="DW194" s="119"/>
      <c r="DX194" s="119"/>
      <c r="DY194" s="119"/>
      <c r="DZ194" s="119"/>
      <c r="EA194" s="119"/>
      <c r="EB194" s="119"/>
      <c r="EC194" s="119"/>
      <c r="ED194" s="119"/>
      <c r="EE194" s="119"/>
      <c r="EF194" s="119"/>
      <c r="EG194" s="119"/>
      <c r="EH194" s="119"/>
      <c r="EI194" s="119"/>
      <c r="EJ194" s="119"/>
      <c r="EK194" s="119"/>
      <c r="EL194" s="119"/>
      <c r="EM194" s="119"/>
      <c r="EN194" s="119"/>
      <c r="EO194" s="119"/>
      <c r="EP194" s="119"/>
      <c r="EQ194" s="119"/>
      <c r="ER194" s="119"/>
      <c r="ES194" s="119"/>
      <c r="ET194" s="119"/>
      <c r="EU194" s="119"/>
      <c r="EV194" s="119"/>
      <c r="EW194" s="119"/>
      <c r="EX194" s="119"/>
      <c r="EY194" s="119"/>
      <c r="EZ194" s="119"/>
      <c r="FA194" s="119"/>
      <c r="FB194" s="119"/>
      <c r="FC194" s="119"/>
      <c r="FD194" s="119"/>
      <c r="FE194" s="119"/>
      <c r="FF194" s="119"/>
      <c r="FG194" s="119"/>
      <c r="FH194" s="119"/>
      <c r="FI194" s="119"/>
      <c r="FJ194" s="119"/>
      <c r="FK194" s="119"/>
      <c r="FL194" s="119"/>
      <c r="FM194" s="119"/>
      <c r="FN194" s="119"/>
      <c r="FO194" s="119"/>
      <c r="FP194" s="119"/>
      <c r="FQ194" s="119"/>
      <c r="FR194" s="119"/>
      <c r="FS194" s="119"/>
      <c r="FT194" s="119"/>
      <c r="FU194" s="119"/>
      <c r="FV194" s="119"/>
      <c r="FW194" s="119"/>
      <c r="FX194" s="119"/>
      <c r="FY194" s="119"/>
      <c r="FZ194" s="119"/>
      <c r="GA194" s="119"/>
      <c r="GB194" s="119"/>
      <c r="GC194" s="119"/>
      <c r="GD194" s="119"/>
      <c r="GE194" s="119"/>
      <c r="GF194" s="119"/>
      <c r="GG194" s="119"/>
      <c r="GH194" s="119"/>
      <c r="GI194" s="119"/>
      <c r="GJ194" s="119"/>
      <c r="GK194" s="119"/>
      <c r="GL194" s="119"/>
      <c r="GM194" s="119"/>
      <c r="GN194" s="119"/>
      <c r="GO194" s="119"/>
      <c r="GP194" s="119"/>
      <c r="GQ194" s="119"/>
      <c r="GR194" s="119"/>
      <c r="GS194" s="119"/>
      <c r="GT194" s="119"/>
      <c r="GU194" s="119"/>
      <c r="GV194" s="119"/>
      <c r="GW194" s="119"/>
      <c r="GX194" s="119"/>
      <c r="GY194" s="119"/>
      <c r="GZ194" s="119"/>
      <c r="HA194" s="119"/>
      <c r="HB194" s="119"/>
      <c r="HC194" s="119"/>
      <c r="HD194" s="119"/>
      <c r="HE194" s="119"/>
      <c r="HF194" s="119"/>
      <c r="HG194" s="119"/>
      <c r="HH194" s="119"/>
      <c r="HI194" s="119"/>
      <c r="HJ194" s="119"/>
      <c r="HK194" s="119"/>
      <c r="HL194" s="119"/>
      <c r="HM194" s="119"/>
      <c r="HN194" s="119"/>
      <c r="HO194" s="119"/>
      <c r="HP194" s="119"/>
      <c r="HQ194" s="119"/>
      <c r="HR194" s="119"/>
      <c r="HS194" s="119"/>
      <c r="HT194" s="119"/>
      <c r="HU194" s="119"/>
      <c r="HV194" s="119"/>
      <c r="HW194" s="119"/>
      <c r="HX194" s="119"/>
      <c r="HY194" s="119"/>
      <c r="HZ194" s="119"/>
      <c r="IA194" s="119"/>
      <c r="IB194" s="119"/>
      <c r="IC194" s="119"/>
      <c r="ID194" s="119"/>
      <c r="IE194" s="119"/>
      <c r="IF194" s="119"/>
      <c r="IG194" s="119"/>
      <c r="IH194" s="119"/>
      <c r="II194" s="119"/>
      <c r="IJ194" s="119"/>
      <c r="IK194" s="119"/>
      <c r="IL194" s="119"/>
      <c r="IM194" s="119"/>
      <c r="IN194" s="119"/>
      <c r="IO194" s="119"/>
      <c r="IP194" s="119"/>
      <c r="IQ194" s="119"/>
      <c r="IR194" s="119"/>
      <c r="IS194" s="119"/>
      <c r="IT194" s="119"/>
      <c r="IU194" s="119"/>
      <c r="IV194" s="119"/>
    </row>
    <row r="195" spans="1:61" ht="15">
      <c r="A195" s="105">
        <v>11</v>
      </c>
      <c r="B195" s="81" t="s">
        <v>151</v>
      </c>
      <c r="C195" s="81" t="s">
        <v>153</v>
      </c>
      <c r="D195" s="81" t="s">
        <v>154</v>
      </c>
      <c r="E195" s="81" t="s">
        <v>20</v>
      </c>
      <c r="F195" s="81" t="s">
        <v>124</v>
      </c>
      <c r="G195" s="81" t="s">
        <v>124</v>
      </c>
      <c r="H195" s="61">
        <v>39970</v>
      </c>
      <c r="I195" s="81" t="s">
        <v>158</v>
      </c>
      <c r="J195" s="81" t="s">
        <v>127</v>
      </c>
      <c r="K195" s="81"/>
      <c r="L195" s="81"/>
      <c r="M195" s="81"/>
      <c r="N195" s="81"/>
      <c r="O195" s="81"/>
      <c r="P195" s="81"/>
      <c r="Q195" s="81"/>
      <c r="R195" s="81"/>
      <c r="S195" s="81"/>
      <c r="T195" s="118">
        <v>2.12052</v>
      </c>
      <c r="U195" s="99">
        <v>72.5</v>
      </c>
      <c r="V195" s="99">
        <v>15</v>
      </c>
      <c r="W195" s="99">
        <v>12.5</v>
      </c>
      <c r="X195" s="99">
        <v>6.3</v>
      </c>
      <c r="Y195" s="99">
        <v>5.9</v>
      </c>
      <c r="Z195" s="81">
        <v>0.3</v>
      </c>
      <c r="AA195" s="102">
        <v>54.609111121125</v>
      </c>
      <c r="AB195" s="102">
        <v>23.5443787915495</v>
      </c>
      <c r="AC195" s="102">
        <v>14.9433405343018</v>
      </c>
      <c r="AD195" s="102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>
        <v>21</v>
      </c>
      <c r="AO195" s="103">
        <f>5.67*125/10000</f>
        <v>0.070875</v>
      </c>
      <c r="AP195" s="81">
        <v>280</v>
      </c>
      <c r="AQ195" s="102">
        <v>3950.61728395062</v>
      </c>
      <c r="AR195" s="81"/>
      <c r="AS195" s="102">
        <v>3950.61728395062</v>
      </c>
      <c r="AT195" s="118"/>
      <c r="AU195" s="102"/>
      <c r="AV195" s="102"/>
      <c r="AW195" s="102">
        <f>AVERAGE(AV195:AV222)</f>
        <v>3789.6958689922753</v>
      </c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</row>
    <row r="196" spans="1:61" ht="15">
      <c r="A196" s="105">
        <v>11</v>
      </c>
      <c r="B196" s="81" t="s">
        <v>151</v>
      </c>
      <c r="C196" s="81" t="s">
        <v>153</v>
      </c>
      <c r="D196" s="81" t="s">
        <v>154</v>
      </c>
      <c r="E196" s="81" t="s">
        <v>20</v>
      </c>
      <c r="F196" s="81" t="s">
        <v>71</v>
      </c>
      <c r="G196" s="81" t="s">
        <v>161</v>
      </c>
      <c r="H196" s="61">
        <v>39970</v>
      </c>
      <c r="I196" s="81" t="s">
        <v>158</v>
      </c>
      <c r="J196" s="81" t="s">
        <v>127</v>
      </c>
      <c r="K196" s="81"/>
      <c r="L196" s="81"/>
      <c r="M196" s="81"/>
      <c r="N196" s="81"/>
      <c r="O196" s="81"/>
      <c r="P196" s="81"/>
      <c r="Q196" s="81"/>
      <c r="R196" s="81"/>
      <c r="S196" s="81"/>
      <c r="T196" s="118">
        <v>2.12052</v>
      </c>
      <c r="U196" s="99">
        <v>72.5</v>
      </c>
      <c r="V196" s="99">
        <v>15</v>
      </c>
      <c r="W196" s="99">
        <v>12.5</v>
      </c>
      <c r="X196" s="99">
        <v>6.3</v>
      </c>
      <c r="Y196" s="99">
        <v>5.9</v>
      </c>
      <c r="Z196" s="81">
        <v>0.3</v>
      </c>
      <c r="AA196" s="102">
        <v>54.609111121125</v>
      </c>
      <c r="AB196" s="102">
        <v>23.5443787915495</v>
      </c>
      <c r="AC196" s="102">
        <v>14.9433405343018</v>
      </c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>
        <v>21</v>
      </c>
      <c r="AO196" s="103">
        <v>0.070875</v>
      </c>
      <c r="AP196" s="81">
        <v>280</v>
      </c>
      <c r="AQ196" s="102">
        <v>3950.61728395062</v>
      </c>
      <c r="AR196" s="81"/>
      <c r="AS196" s="102">
        <v>3950.61728395062</v>
      </c>
      <c r="AT196" s="118">
        <f>AS196/AVERAGE(AS195,AS197)</f>
        <v>1.0035842293906807</v>
      </c>
      <c r="AU196" s="102"/>
      <c r="AV196" s="102">
        <f>AT196*$AU$222</f>
        <v>3222.3928998122547</v>
      </c>
      <c r="AW196" s="102">
        <f>AW195</f>
        <v>3789.6958689922753</v>
      </c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</row>
    <row r="197" spans="1:61" ht="15">
      <c r="A197" s="105">
        <v>11</v>
      </c>
      <c r="B197" s="81" t="s">
        <v>151</v>
      </c>
      <c r="C197" s="81" t="s">
        <v>153</v>
      </c>
      <c r="D197" s="81" t="s">
        <v>154</v>
      </c>
      <c r="E197" s="81" t="s">
        <v>20</v>
      </c>
      <c r="F197" s="81" t="s">
        <v>124</v>
      </c>
      <c r="G197" s="81" t="s">
        <v>124</v>
      </c>
      <c r="H197" s="61">
        <v>39970</v>
      </c>
      <c r="I197" s="81" t="s">
        <v>158</v>
      </c>
      <c r="J197" s="81" t="s">
        <v>127</v>
      </c>
      <c r="K197" s="81"/>
      <c r="L197" s="81"/>
      <c r="M197" s="81"/>
      <c r="N197" s="81"/>
      <c r="O197" s="81"/>
      <c r="P197" s="81"/>
      <c r="Q197" s="81"/>
      <c r="R197" s="81"/>
      <c r="S197" s="81"/>
      <c r="T197" s="118">
        <v>2.12052</v>
      </c>
      <c r="U197" s="99">
        <v>72.5</v>
      </c>
      <c r="V197" s="99">
        <v>15</v>
      </c>
      <c r="W197" s="99">
        <v>12.5</v>
      </c>
      <c r="X197" s="99">
        <v>6.3</v>
      </c>
      <c r="Y197" s="99">
        <v>5.9</v>
      </c>
      <c r="Z197" s="81">
        <v>0.3</v>
      </c>
      <c r="AA197" s="102">
        <v>54.609111121125</v>
      </c>
      <c r="AB197" s="102">
        <v>23.5443787915495</v>
      </c>
      <c r="AC197" s="102">
        <v>14.9433405343018</v>
      </c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>
        <v>21</v>
      </c>
      <c r="AO197" s="103">
        <v>0.070875</v>
      </c>
      <c r="AP197" s="81">
        <v>278</v>
      </c>
      <c r="AQ197" s="102">
        <v>3922.39858906526</v>
      </c>
      <c r="AR197" s="81"/>
      <c r="AS197" s="102">
        <v>3922.39858906526</v>
      </c>
      <c r="AT197" s="118"/>
      <c r="AU197" s="102"/>
      <c r="AV197" s="102"/>
      <c r="AW197" s="102">
        <f>AW196</f>
        <v>3789.6958689922753</v>
      </c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</row>
    <row r="198" spans="1:61" ht="15">
      <c r="A198" s="105">
        <v>11</v>
      </c>
      <c r="B198" s="81" t="s">
        <v>151</v>
      </c>
      <c r="C198" s="81" t="s">
        <v>153</v>
      </c>
      <c r="D198" s="81" t="s">
        <v>154</v>
      </c>
      <c r="E198" s="81" t="s">
        <v>20</v>
      </c>
      <c r="F198" s="81" t="s">
        <v>61</v>
      </c>
      <c r="G198" s="81" t="s">
        <v>145</v>
      </c>
      <c r="H198" s="61">
        <v>39970</v>
      </c>
      <c r="I198" s="81" t="s">
        <v>158</v>
      </c>
      <c r="J198" s="81" t="s">
        <v>127</v>
      </c>
      <c r="K198" s="81"/>
      <c r="L198" s="81"/>
      <c r="M198" s="81"/>
      <c r="N198" s="81"/>
      <c r="O198" s="81"/>
      <c r="P198" s="81"/>
      <c r="Q198" s="81"/>
      <c r="R198" s="81"/>
      <c r="S198" s="81"/>
      <c r="T198" s="118">
        <v>2.12052</v>
      </c>
      <c r="U198" s="99">
        <v>72.5</v>
      </c>
      <c r="V198" s="99">
        <v>15</v>
      </c>
      <c r="W198" s="99">
        <v>12.5</v>
      </c>
      <c r="X198" s="99">
        <v>6.3</v>
      </c>
      <c r="Y198" s="99">
        <v>5.9</v>
      </c>
      <c r="Z198" s="81">
        <v>0.3</v>
      </c>
      <c r="AA198" s="102">
        <v>54.609111121125</v>
      </c>
      <c r="AB198" s="102">
        <v>23.5443787915495</v>
      </c>
      <c r="AC198" s="102">
        <v>14.9433405343018</v>
      </c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>
        <v>21</v>
      </c>
      <c r="AO198" s="103">
        <v>0.070875</v>
      </c>
      <c r="AP198" s="81">
        <v>270</v>
      </c>
      <c r="AQ198" s="102">
        <v>3809.52380952381</v>
      </c>
      <c r="AR198" s="81"/>
      <c r="AS198" s="102">
        <v>3809.52380952381</v>
      </c>
      <c r="AT198" s="118">
        <f>AS198/AVERAGE(AS197,AS199)</f>
        <v>0.9507042253521117</v>
      </c>
      <c r="AU198" s="102"/>
      <c r="AV198" s="102">
        <f>AT198*$AU$222</f>
        <v>3052.6013222190268</v>
      </c>
      <c r="AW198" s="102">
        <f>AW197</f>
        <v>3789.6958689922753</v>
      </c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</row>
    <row r="199" spans="1:61" ht="15">
      <c r="A199" s="105">
        <v>11</v>
      </c>
      <c r="B199" s="81" t="s">
        <v>151</v>
      </c>
      <c r="C199" s="81" t="s">
        <v>153</v>
      </c>
      <c r="D199" s="81" t="s">
        <v>154</v>
      </c>
      <c r="E199" s="81" t="s">
        <v>20</v>
      </c>
      <c r="F199" s="81" t="s">
        <v>124</v>
      </c>
      <c r="G199" s="81" t="s">
        <v>124</v>
      </c>
      <c r="H199" s="61">
        <v>39970</v>
      </c>
      <c r="I199" s="81" t="s">
        <v>158</v>
      </c>
      <c r="J199" s="81" t="s">
        <v>127</v>
      </c>
      <c r="K199" s="81"/>
      <c r="L199" s="81"/>
      <c r="M199" s="81"/>
      <c r="N199" s="81"/>
      <c r="O199" s="81"/>
      <c r="P199" s="81"/>
      <c r="Q199" s="81"/>
      <c r="R199" s="81"/>
      <c r="S199" s="81"/>
      <c r="T199" s="118">
        <v>2.12052</v>
      </c>
      <c r="U199" s="99">
        <v>72.5</v>
      </c>
      <c r="V199" s="99">
        <v>15</v>
      </c>
      <c r="W199" s="99">
        <v>12.5</v>
      </c>
      <c r="X199" s="99">
        <v>6.3</v>
      </c>
      <c r="Y199" s="99">
        <v>5.9</v>
      </c>
      <c r="Z199" s="81">
        <v>0.3</v>
      </c>
      <c r="AA199" s="102">
        <v>54.609111121125</v>
      </c>
      <c r="AB199" s="102">
        <v>23.5443787915495</v>
      </c>
      <c r="AC199" s="102">
        <v>14.9433405343018</v>
      </c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>
        <v>21</v>
      </c>
      <c r="AO199" s="103">
        <v>0.070875</v>
      </c>
      <c r="AP199" s="81">
        <v>290</v>
      </c>
      <c r="AQ199" s="102">
        <v>4091.71075837743</v>
      </c>
      <c r="AR199" s="81"/>
      <c r="AS199" s="102">
        <v>4091.71075837743</v>
      </c>
      <c r="AT199" s="118"/>
      <c r="AU199" s="102"/>
      <c r="AV199" s="102"/>
      <c r="AW199" s="102">
        <f>AW198</f>
        <v>3789.6958689922753</v>
      </c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</row>
    <row r="200" spans="1:61" ht="15">
      <c r="A200" s="105">
        <v>11</v>
      </c>
      <c r="B200" s="81" t="s">
        <v>151</v>
      </c>
      <c r="C200" s="81" t="s">
        <v>153</v>
      </c>
      <c r="D200" s="81" t="s">
        <v>154</v>
      </c>
      <c r="E200" s="81" t="s">
        <v>20</v>
      </c>
      <c r="F200" s="81" t="s">
        <v>36</v>
      </c>
      <c r="G200" s="81" t="s">
        <v>226</v>
      </c>
      <c r="H200" s="61">
        <v>39970</v>
      </c>
      <c r="I200" s="81" t="s">
        <v>158</v>
      </c>
      <c r="J200" s="81" t="s">
        <v>127</v>
      </c>
      <c r="K200" s="81"/>
      <c r="L200" s="81"/>
      <c r="M200" s="81"/>
      <c r="N200" s="81"/>
      <c r="O200" s="81"/>
      <c r="P200" s="81"/>
      <c r="Q200" s="81"/>
      <c r="R200" s="81"/>
      <c r="S200" s="81"/>
      <c r="T200" s="118">
        <v>2.12052</v>
      </c>
      <c r="U200" s="99">
        <v>72.5</v>
      </c>
      <c r="V200" s="99">
        <v>15</v>
      </c>
      <c r="W200" s="99">
        <v>12.5</v>
      </c>
      <c r="X200" s="99">
        <v>6.3</v>
      </c>
      <c r="Y200" s="99">
        <v>5.9</v>
      </c>
      <c r="Z200" s="81">
        <v>0.3</v>
      </c>
      <c r="AA200" s="102">
        <v>54.609111121125</v>
      </c>
      <c r="AB200" s="102">
        <v>23.5443787915495</v>
      </c>
      <c r="AC200" s="102">
        <v>14.9433405343018</v>
      </c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>
        <v>21</v>
      </c>
      <c r="AO200" s="103">
        <v>0.070875</v>
      </c>
      <c r="AP200" s="81">
        <v>285</v>
      </c>
      <c r="AQ200" s="102">
        <v>4021.16402116402</v>
      </c>
      <c r="AR200" s="81"/>
      <c r="AS200" s="102">
        <v>4021.16402116402</v>
      </c>
      <c r="AT200" s="118">
        <f>AS200/AVERAGE(AS199,AS201)</f>
        <v>0.9743589743589735</v>
      </c>
      <c r="AU200" s="102"/>
      <c r="AV200" s="102">
        <f>AT200*$AU$222</f>
        <v>3128.553985696841</v>
      </c>
      <c r="AW200" s="102">
        <f>AW199</f>
        <v>3789.6958689922753</v>
      </c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</row>
    <row r="201" spans="1:61" ht="15">
      <c r="A201" s="105">
        <v>11</v>
      </c>
      <c r="B201" s="81" t="s">
        <v>151</v>
      </c>
      <c r="C201" s="81" t="s">
        <v>153</v>
      </c>
      <c r="D201" s="81" t="s">
        <v>154</v>
      </c>
      <c r="E201" s="81" t="s">
        <v>20</v>
      </c>
      <c r="F201" s="81" t="s">
        <v>124</v>
      </c>
      <c r="G201" s="81" t="s">
        <v>124</v>
      </c>
      <c r="H201" s="61">
        <v>39970</v>
      </c>
      <c r="I201" s="81" t="s">
        <v>158</v>
      </c>
      <c r="J201" s="81" t="s">
        <v>127</v>
      </c>
      <c r="K201" s="81"/>
      <c r="L201" s="81"/>
      <c r="M201" s="81"/>
      <c r="N201" s="81"/>
      <c r="O201" s="81"/>
      <c r="P201" s="81"/>
      <c r="Q201" s="81"/>
      <c r="R201" s="81"/>
      <c r="S201" s="81"/>
      <c r="T201" s="118">
        <v>2.12052</v>
      </c>
      <c r="U201" s="99">
        <v>72.5</v>
      </c>
      <c r="V201" s="99">
        <v>15</v>
      </c>
      <c r="W201" s="99">
        <v>12.5</v>
      </c>
      <c r="X201" s="99">
        <v>6.3</v>
      </c>
      <c r="Y201" s="99">
        <v>5.9</v>
      </c>
      <c r="Z201" s="81">
        <v>0.3</v>
      </c>
      <c r="AA201" s="102">
        <v>54.609111121125</v>
      </c>
      <c r="AB201" s="102">
        <v>23.5443787915495</v>
      </c>
      <c r="AC201" s="102">
        <v>14.9433405343018</v>
      </c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>
        <v>21</v>
      </c>
      <c r="AO201" s="103">
        <v>0.070875</v>
      </c>
      <c r="AP201" s="81">
        <v>295</v>
      </c>
      <c r="AQ201" s="102">
        <v>4162.25749559083</v>
      </c>
      <c r="AR201" s="81"/>
      <c r="AS201" s="102">
        <v>4162.25749559083</v>
      </c>
      <c r="AT201" s="118"/>
      <c r="AU201" s="102"/>
      <c r="AV201" s="102"/>
      <c r="AW201" s="102">
        <f>AW200</f>
        <v>3789.6958689922753</v>
      </c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</row>
    <row r="202" spans="1:61" ht="15">
      <c r="A202" s="105">
        <v>11</v>
      </c>
      <c r="B202" s="81" t="s">
        <v>151</v>
      </c>
      <c r="C202" s="81" t="s">
        <v>153</v>
      </c>
      <c r="D202" s="81" t="s">
        <v>154</v>
      </c>
      <c r="E202" s="81" t="s">
        <v>20</v>
      </c>
      <c r="F202" s="81" t="s">
        <v>112</v>
      </c>
      <c r="G202" s="81" t="s">
        <v>189</v>
      </c>
      <c r="H202" s="61">
        <v>39970</v>
      </c>
      <c r="I202" s="81" t="s">
        <v>158</v>
      </c>
      <c r="J202" s="81" t="s">
        <v>127</v>
      </c>
      <c r="K202" s="81"/>
      <c r="L202" s="81"/>
      <c r="M202" s="81"/>
      <c r="N202" s="81"/>
      <c r="O202" s="81"/>
      <c r="P202" s="81"/>
      <c r="Q202" s="81"/>
      <c r="R202" s="81"/>
      <c r="S202" s="81"/>
      <c r="T202" s="118">
        <v>2.12052</v>
      </c>
      <c r="U202" s="99">
        <v>72.5</v>
      </c>
      <c r="V202" s="99">
        <v>15</v>
      </c>
      <c r="W202" s="99">
        <v>12.5</v>
      </c>
      <c r="X202" s="99">
        <v>6.3</v>
      </c>
      <c r="Y202" s="99">
        <v>5.9</v>
      </c>
      <c r="Z202" s="81">
        <v>0.3</v>
      </c>
      <c r="AA202" s="102">
        <v>54.609111121125</v>
      </c>
      <c r="AB202" s="102">
        <v>23.5443787915495</v>
      </c>
      <c r="AC202" s="102">
        <v>14.9433405343018</v>
      </c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>
        <v>21</v>
      </c>
      <c r="AO202" s="103">
        <v>0.070875</v>
      </c>
      <c r="AP202" s="81">
        <v>273</v>
      </c>
      <c r="AQ202" s="102">
        <v>3851.85185185185</v>
      </c>
      <c r="AR202" s="81"/>
      <c r="AS202" s="102">
        <v>3851.85185185185</v>
      </c>
      <c r="AT202" s="118">
        <f>AS202/AVERAGE(AS201,AS203)</f>
        <v>0.9495652173913034</v>
      </c>
      <c r="AU202" s="102"/>
      <c r="AV202" s="102">
        <f>AT202*$AU$222</f>
        <v>3048.94409937888</v>
      </c>
      <c r="AW202" s="102">
        <f>AW201</f>
        <v>3789.6958689922753</v>
      </c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</row>
    <row r="203" spans="1:61" ht="15">
      <c r="A203" s="105">
        <v>11</v>
      </c>
      <c r="B203" s="81" t="s">
        <v>151</v>
      </c>
      <c r="C203" s="81" t="s">
        <v>153</v>
      </c>
      <c r="D203" s="81" t="s">
        <v>154</v>
      </c>
      <c r="E203" s="81" t="s">
        <v>20</v>
      </c>
      <c r="F203" s="81" t="s">
        <v>124</v>
      </c>
      <c r="G203" s="81" t="s">
        <v>124</v>
      </c>
      <c r="H203" s="61">
        <v>39970</v>
      </c>
      <c r="I203" s="81" t="s">
        <v>158</v>
      </c>
      <c r="J203" s="81" t="s">
        <v>127</v>
      </c>
      <c r="K203" s="81"/>
      <c r="L203" s="81"/>
      <c r="M203" s="81"/>
      <c r="N203" s="81"/>
      <c r="O203" s="81"/>
      <c r="P203" s="81"/>
      <c r="Q203" s="81"/>
      <c r="R203" s="81"/>
      <c r="S203" s="81"/>
      <c r="T203" s="118">
        <v>2.12052</v>
      </c>
      <c r="U203" s="99">
        <v>72.5</v>
      </c>
      <c r="V203" s="99">
        <v>15</v>
      </c>
      <c r="W203" s="99">
        <v>12.5</v>
      </c>
      <c r="X203" s="99">
        <v>6.3</v>
      </c>
      <c r="Y203" s="99">
        <v>5.9</v>
      </c>
      <c r="Z203" s="81">
        <v>0.3</v>
      </c>
      <c r="AA203" s="102">
        <v>54.609111121125</v>
      </c>
      <c r="AB203" s="102">
        <v>23.5443787915495</v>
      </c>
      <c r="AC203" s="102">
        <v>14.9433405343018</v>
      </c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>
        <v>21</v>
      </c>
      <c r="AO203" s="103">
        <v>0.070875</v>
      </c>
      <c r="AP203" s="81">
        <v>280</v>
      </c>
      <c r="AQ203" s="102">
        <v>3950.61728395062</v>
      </c>
      <c r="AR203" s="81"/>
      <c r="AS203" s="102">
        <v>3950.61728395062</v>
      </c>
      <c r="AT203" s="118"/>
      <c r="AU203" s="102"/>
      <c r="AV203" s="102"/>
      <c r="AW203" s="102">
        <f>AW202</f>
        <v>3789.6958689922753</v>
      </c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</row>
    <row r="204" spans="1:61" ht="15">
      <c r="A204" s="105">
        <v>11</v>
      </c>
      <c r="B204" s="81" t="s">
        <v>151</v>
      </c>
      <c r="C204" s="81" t="s">
        <v>153</v>
      </c>
      <c r="D204" s="81" t="s">
        <v>154</v>
      </c>
      <c r="E204" s="81" t="s">
        <v>20</v>
      </c>
      <c r="F204" s="81" t="s">
        <v>115</v>
      </c>
      <c r="G204" s="81" t="s">
        <v>227</v>
      </c>
      <c r="H204" s="61">
        <v>39970</v>
      </c>
      <c r="I204" s="81" t="s">
        <v>158</v>
      </c>
      <c r="J204" s="81" t="s">
        <v>127</v>
      </c>
      <c r="K204" s="81"/>
      <c r="L204" s="81"/>
      <c r="M204" s="81"/>
      <c r="N204" s="81"/>
      <c r="O204" s="81"/>
      <c r="P204" s="81"/>
      <c r="Q204" s="81"/>
      <c r="R204" s="81"/>
      <c r="S204" s="81"/>
      <c r="T204" s="118">
        <v>2.12052</v>
      </c>
      <c r="U204" s="99">
        <v>72.5</v>
      </c>
      <c r="V204" s="99">
        <v>15</v>
      </c>
      <c r="W204" s="99">
        <v>12.5</v>
      </c>
      <c r="X204" s="99">
        <v>6.3</v>
      </c>
      <c r="Y204" s="99">
        <v>5.9</v>
      </c>
      <c r="Z204" s="81">
        <v>0.3</v>
      </c>
      <c r="AA204" s="102">
        <v>54.609111121125</v>
      </c>
      <c r="AB204" s="102">
        <v>23.5443787915495</v>
      </c>
      <c r="AC204" s="102">
        <v>14.9433405343018</v>
      </c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>
        <v>21</v>
      </c>
      <c r="AO204" s="103">
        <v>0.070875</v>
      </c>
      <c r="AP204" s="81">
        <v>238</v>
      </c>
      <c r="AQ204" s="102">
        <v>3358.02469135802</v>
      </c>
      <c r="AR204" s="81"/>
      <c r="AS204" s="102">
        <v>3358.02469135802</v>
      </c>
      <c r="AT204" s="118">
        <f>AS204/AVERAGE(AS203,AS205)</f>
        <v>0.8897196261682225</v>
      </c>
      <c r="AU204" s="102"/>
      <c r="AV204" s="102">
        <f>AT204*$AU$222</f>
        <v>2856.7868268802804</v>
      </c>
      <c r="AW204" s="102">
        <f>AW203</f>
        <v>3789.6958689922753</v>
      </c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</row>
    <row r="205" spans="1:256" ht="15">
      <c r="A205" s="105">
        <v>11</v>
      </c>
      <c r="B205" s="81" t="s">
        <v>151</v>
      </c>
      <c r="C205" s="81" t="s">
        <v>153</v>
      </c>
      <c r="D205" s="81" t="s">
        <v>154</v>
      </c>
      <c r="E205" s="81" t="s">
        <v>20</v>
      </c>
      <c r="F205" s="81" t="s">
        <v>124</v>
      </c>
      <c r="G205" s="81" t="s">
        <v>124</v>
      </c>
      <c r="H205" s="61">
        <v>39970</v>
      </c>
      <c r="I205" s="81" t="s">
        <v>158</v>
      </c>
      <c r="J205" s="81" t="s">
        <v>127</v>
      </c>
      <c r="K205" s="81"/>
      <c r="L205" s="81"/>
      <c r="M205" s="81"/>
      <c r="N205" s="81"/>
      <c r="O205" s="81"/>
      <c r="P205" s="81"/>
      <c r="Q205" s="81"/>
      <c r="R205" s="81"/>
      <c r="S205" s="81"/>
      <c r="T205" s="118">
        <v>2.12052</v>
      </c>
      <c r="U205" s="99">
        <v>72.5</v>
      </c>
      <c r="V205" s="99">
        <v>15</v>
      </c>
      <c r="W205" s="99">
        <v>12.5</v>
      </c>
      <c r="X205" s="99">
        <v>6.3</v>
      </c>
      <c r="Y205" s="99">
        <v>5.9</v>
      </c>
      <c r="Z205" s="81">
        <v>0.3</v>
      </c>
      <c r="AA205" s="102">
        <v>54.609111121125</v>
      </c>
      <c r="AB205" s="102">
        <v>23.5443787915495</v>
      </c>
      <c r="AC205" s="102">
        <v>14.9433405343018</v>
      </c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>
        <v>21</v>
      </c>
      <c r="AO205" s="103">
        <v>0.070875</v>
      </c>
      <c r="AP205" s="81">
        <v>255</v>
      </c>
      <c r="AQ205" s="102">
        <v>3597.8835978836</v>
      </c>
      <c r="AR205" s="81"/>
      <c r="AS205" s="102">
        <v>3597.8835978836</v>
      </c>
      <c r="AT205" s="118"/>
      <c r="AU205" s="102"/>
      <c r="AV205" s="102"/>
      <c r="AW205" s="102">
        <f>AW204</f>
        <v>3789.6958689922753</v>
      </c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123"/>
      <c r="BJ205" s="119"/>
      <c r="BK205" s="119"/>
      <c r="BL205" s="119"/>
      <c r="BM205" s="119"/>
      <c r="BN205" s="119"/>
      <c r="BO205" s="119"/>
      <c r="BP205" s="119"/>
      <c r="BQ205" s="119"/>
      <c r="BR205" s="119"/>
      <c r="BS205" s="119"/>
      <c r="BT205" s="119"/>
      <c r="BU205" s="119"/>
      <c r="BV205" s="119"/>
      <c r="BW205" s="119"/>
      <c r="BX205" s="119"/>
      <c r="BY205" s="119"/>
      <c r="BZ205" s="119"/>
      <c r="CA205" s="119"/>
      <c r="CB205" s="119"/>
      <c r="CC205" s="119"/>
      <c r="CD205" s="119"/>
      <c r="CE205" s="119"/>
      <c r="CF205" s="119"/>
      <c r="CG205" s="119"/>
      <c r="CH205" s="119"/>
      <c r="CI205" s="119"/>
      <c r="CJ205" s="119"/>
      <c r="CK205" s="119"/>
      <c r="CL205" s="119"/>
      <c r="CM205" s="119"/>
      <c r="CN205" s="119"/>
      <c r="CO205" s="119"/>
      <c r="CP205" s="119"/>
      <c r="CQ205" s="119"/>
      <c r="CR205" s="119"/>
      <c r="CS205" s="119"/>
      <c r="CT205" s="119"/>
      <c r="CU205" s="119"/>
      <c r="CV205" s="119"/>
      <c r="CW205" s="119"/>
      <c r="CX205" s="119"/>
      <c r="CY205" s="119"/>
      <c r="CZ205" s="119"/>
      <c r="DA205" s="119"/>
      <c r="DB205" s="119"/>
      <c r="DC205" s="119"/>
      <c r="DD205" s="119"/>
      <c r="DE205" s="119"/>
      <c r="DF205" s="119"/>
      <c r="DG205" s="119"/>
      <c r="DH205" s="119"/>
      <c r="DI205" s="119"/>
      <c r="DJ205" s="119"/>
      <c r="DK205" s="119"/>
      <c r="DL205" s="119"/>
      <c r="DM205" s="119"/>
      <c r="DN205" s="119"/>
      <c r="DO205" s="119"/>
      <c r="DP205" s="119"/>
      <c r="DQ205" s="119"/>
      <c r="DR205" s="119"/>
      <c r="DS205" s="119"/>
      <c r="DT205" s="119"/>
      <c r="DU205" s="119"/>
      <c r="DV205" s="119"/>
      <c r="DW205" s="119"/>
      <c r="DX205" s="119"/>
      <c r="DY205" s="119"/>
      <c r="DZ205" s="119"/>
      <c r="EA205" s="119"/>
      <c r="EB205" s="119"/>
      <c r="EC205" s="119"/>
      <c r="ED205" s="119"/>
      <c r="EE205" s="119"/>
      <c r="EF205" s="119"/>
      <c r="EG205" s="119"/>
      <c r="EH205" s="119"/>
      <c r="EI205" s="119"/>
      <c r="EJ205" s="119"/>
      <c r="EK205" s="119"/>
      <c r="EL205" s="119"/>
      <c r="EM205" s="119"/>
      <c r="EN205" s="119"/>
      <c r="EO205" s="119"/>
      <c r="EP205" s="119"/>
      <c r="EQ205" s="119"/>
      <c r="ER205" s="119"/>
      <c r="ES205" s="119"/>
      <c r="ET205" s="119"/>
      <c r="EU205" s="119"/>
      <c r="EV205" s="119"/>
      <c r="EW205" s="119"/>
      <c r="EX205" s="119"/>
      <c r="EY205" s="119"/>
      <c r="EZ205" s="119"/>
      <c r="FA205" s="119"/>
      <c r="FB205" s="119"/>
      <c r="FC205" s="119"/>
      <c r="FD205" s="119"/>
      <c r="FE205" s="119"/>
      <c r="FF205" s="119"/>
      <c r="FG205" s="119"/>
      <c r="FH205" s="119"/>
      <c r="FI205" s="119"/>
      <c r="FJ205" s="119"/>
      <c r="FK205" s="119"/>
      <c r="FL205" s="119"/>
      <c r="FM205" s="119"/>
      <c r="FN205" s="119"/>
      <c r="FO205" s="119"/>
      <c r="FP205" s="119"/>
      <c r="FQ205" s="119"/>
      <c r="FR205" s="119"/>
      <c r="FS205" s="119"/>
      <c r="FT205" s="119"/>
      <c r="FU205" s="119"/>
      <c r="FV205" s="119"/>
      <c r="FW205" s="119"/>
      <c r="FX205" s="119"/>
      <c r="FY205" s="119"/>
      <c r="FZ205" s="119"/>
      <c r="GA205" s="119"/>
      <c r="GB205" s="119"/>
      <c r="GC205" s="119"/>
      <c r="GD205" s="119"/>
      <c r="GE205" s="119"/>
      <c r="GF205" s="119"/>
      <c r="GG205" s="119"/>
      <c r="GH205" s="119"/>
      <c r="GI205" s="119"/>
      <c r="GJ205" s="119"/>
      <c r="GK205" s="119"/>
      <c r="GL205" s="119"/>
      <c r="GM205" s="119"/>
      <c r="GN205" s="119"/>
      <c r="GO205" s="119"/>
      <c r="GP205" s="119"/>
      <c r="GQ205" s="119"/>
      <c r="GR205" s="119"/>
      <c r="GS205" s="119"/>
      <c r="GT205" s="119"/>
      <c r="GU205" s="119"/>
      <c r="GV205" s="119"/>
      <c r="GW205" s="119"/>
      <c r="GX205" s="119"/>
      <c r="GY205" s="119"/>
      <c r="GZ205" s="119"/>
      <c r="HA205" s="119"/>
      <c r="HB205" s="119"/>
      <c r="HC205" s="119"/>
      <c r="HD205" s="119"/>
      <c r="HE205" s="119"/>
      <c r="HF205" s="119"/>
      <c r="HG205" s="119"/>
      <c r="HH205" s="119"/>
      <c r="HI205" s="119"/>
      <c r="HJ205" s="119"/>
      <c r="HK205" s="119"/>
      <c r="HL205" s="119"/>
      <c r="HM205" s="119"/>
      <c r="HN205" s="119"/>
      <c r="HO205" s="119"/>
      <c r="HP205" s="119"/>
      <c r="HQ205" s="119"/>
      <c r="HR205" s="119"/>
      <c r="HS205" s="119"/>
      <c r="HT205" s="119"/>
      <c r="HU205" s="119"/>
      <c r="HV205" s="119"/>
      <c r="HW205" s="119"/>
      <c r="HX205" s="119"/>
      <c r="HY205" s="119"/>
      <c r="HZ205" s="119"/>
      <c r="IA205" s="119"/>
      <c r="IB205" s="119"/>
      <c r="IC205" s="119"/>
      <c r="ID205" s="119"/>
      <c r="IE205" s="119"/>
      <c r="IF205" s="119"/>
      <c r="IG205" s="119"/>
      <c r="IH205" s="119"/>
      <c r="II205" s="119"/>
      <c r="IJ205" s="119"/>
      <c r="IK205" s="119"/>
      <c r="IL205" s="119"/>
      <c r="IM205" s="119"/>
      <c r="IN205" s="119"/>
      <c r="IO205" s="119"/>
      <c r="IP205" s="119"/>
      <c r="IQ205" s="119"/>
      <c r="IR205" s="119"/>
      <c r="IS205" s="119"/>
      <c r="IT205" s="119"/>
      <c r="IU205" s="119"/>
      <c r="IV205" s="119"/>
    </row>
    <row r="206" spans="1:61" ht="15">
      <c r="A206" s="105">
        <v>11</v>
      </c>
      <c r="B206" s="81" t="s">
        <v>151</v>
      </c>
      <c r="C206" s="81" t="s">
        <v>153</v>
      </c>
      <c r="D206" s="81" t="s">
        <v>154</v>
      </c>
      <c r="E206" s="81" t="s">
        <v>20</v>
      </c>
      <c r="F206" s="81">
        <v>3004</v>
      </c>
      <c r="G206" s="81" t="s">
        <v>246</v>
      </c>
      <c r="H206" s="61">
        <v>39970</v>
      </c>
      <c r="I206" s="81" t="s">
        <v>158</v>
      </c>
      <c r="J206" s="81" t="s">
        <v>127</v>
      </c>
      <c r="K206" s="81"/>
      <c r="L206" s="81"/>
      <c r="M206" s="81"/>
      <c r="N206" s="81"/>
      <c r="O206" s="81"/>
      <c r="P206" s="81"/>
      <c r="Q206" s="81"/>
      <c r="R206" s="81"/>
      <c r="S206" s="81"/>
      <c r="T206" s="118">
        <v>2.12052</v>
      </c>
      <c r="U206" s="99">
        <v>72.5</v>
      </c>
      <c r="V206" s="99">
        <v>15</v>
      </c>
      <c r="W206" s="99">
        <v>12.5</v>
      </c>
      <c r="X206" s="99">
        <v>6.3</v>
      </c>
      <c r="Y206" s="99">
        <v>5.9</v>
      </c>
      <c r="Z206" s="81">
        <v>0.3</v>
      </c>
      <c r="AA206" s="102">
        <v>54.609111121125</v>
      </c>
      <c r="AB206" s="102">
        <v>23.5443787915495</v>
      </c>
      <c r="AC206" s="102">
        <v>14.9433405343018</v>
      </c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>
        <v>21</v>
      </c>
      <c r="AO206" s="103">
        <v>0.070875</v>
      </c>
      <c r="AP206" s="81">
        <v>256</v>
      </c>
      <c r="AQ206" s="102">
        <v>3611.99294532628</v>
      </c>
      <c r="AR206" s="81"/>
      <c r="AS206" s="102">
        <v>3611.99294532628</v>
      </c>
      <c r="AT206" s="118">
        <f>AS206/AVERAGE(AS205,AS207)</f>
        <v>1.0711297071129713</v>
      </c>
      <c r="AU206" s="102"/>
      <c r="AV206" s="102">
        <f>AT206*$AU$222</f>
        <v>3439.273617396753</v>
      </c>
      <c r="AW206" s="102">
        <f>AW205</f>
        <v>3789.6958689922753</v>
      </c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</row>
    <row r="207" spans="1:61" ht="15">
      <c r="A207" s="105">
        <v>11</v>
      </c>
      <c r="B207" s="81" t="s">
        <v>151</v>
      </c>
      <c r="C207" s="81" t="s">
        <v>153</v>
      </c>
      <c r="D207" s="81" t="s">
        <v>154</v>
      </c>
      <c r="E207" s="81" t="s">
        <v>20</v>
      </c>
      <c r="F207" s="81" t="s">
        <v>124</v>
      </c>
      <c r="G207" s="81" t="s">
        <v>124</v>
      </c>
      <c r="H207" s="61">
        <v>39970</v>
      </c>
      <c r="I207" s="81" t="s">
        <v>158</v>
      </c>
      <c r="J207" s="81" t="s">
        <v>127</v>
      </c>
      <c r="K207" s="81"/>
      <c r="L207" s="81"/>
      <c r="M207" s="81"/>
      <c r="N207" s="81"/>
      <c r="O207" s="81"/>
      <c r="P207" s="81"/>
      <c r="Q207" s="81"/>
      <c r="R207" s="81"/>
      <c r="S207" s="81"/>
      <c r="T207" s="118">
        <v>2.12052</v>
      </c>
      <c r="U207" s="99">
        <v>72.5</v>
      </c>
      <c r="V207" s="99">
        <v>15</v>
      </c>
      <c r="W207" s="99">
        <v>12.5</v>
      </c>
      <c r="X207" s="99">
        <v>6.3</v>
      </c>
      <c r="Y207" s="99">
        <v>5.9</v>
      </c>
      <c r="Z207" s="81">
        <v>0.3</v>
      </c>
      <c r="AA207" s="102">
        <v>54.609111121125</v>
      </c>
      <c r="AB207" s="102">
        <v>23.5443787915495</v>
      </c>
      <c r="AC207" s="102">
        <v>14.9433405343018</v>
      </c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>
        <v>21</v>
      </c>
      <c r="AO207" s="103">
        <v>0.070875</v>
      </c>
      <c r="AP207" s="81">
        <v>223</v>
      </c>
      <c r="AQ207" s="102">
        <v>3146.38447971781</v>
      </c>
      <c r="AR207" s="81"/>
      <c r="AS207" s="102">
        <v>3146.38447971781</v>
      </c>
      <c r="AT207" s="118"/>
      <c r="AU207" s="102"/>
      <c r="AV207" s="102"/>
      <c r="AW207" s="102">
        <f>AW206</f>
        <v>3789.6958689922753</v>
      </c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</row>
    <row r="208" spans="1:61" ht="15">
      <c r="A208" s="105">
        <v>11</v>
      </c>
      <c r="B208" s="81" t="s">
        <v>151</v>
      </c>
      <c r="C208" s="81" t="s">
        <v>153</v>
      </c>
      <c r="D208" s="81" t="s">
        <v>154</v>
      </c>
      <c r="E208" s="81" t="s">
        <v>20</v>
      </c>
      <c r="F208" s="81" t="s">
        <v>260</v>
      </c>
      <c r="G208" s="81" t="s">
        <v>254</v>
      </c>
      <c r="H208" s="61">
        <v>39970</v>
      </c>
      <c r="I208" s="81" t="s">
        <v>158</v>
      </c>
      <c r="J208" s="81" t="s">
        <v>127</v>
      </c>
      <c r="K208" s="81"/>
      <c r="L208" s="81"/>
      <c r="M208" s="81"/>
      <c r="N208" s="81"/>
      <c r="O208" s="81"/>
      <c r="P208" s="81"/>
      <c r="Q208" s="81"/>
      <c r="R208" s="81"/>
      <c r="S208" s="81"/>
      <c r="T208" s="118">
        <v>2.12052</v>
      </c>
      <c r="U208" s="99">
        <v>72.5</v>
      </c>
      <c r="V208" s="99">
        <v>15</v>
      </c>
      <c r="W208" s="99">
        <v>12.5</v>
      </c>
      <c r="X208" s="99">
        <v>6.3</v>
      </c>
      <c r="Y208" s="99">
        <v>5.9</v>
      </c>
      <c r="Z208" s="81">
        <v>0.3</v>
      </c>
      <c r="AA208" s="102">
        <v>54.609111121125</v>
      </c>
      <c r="AB208" s="102">
        <v>23.5443787915495</v>
      </c>
      <c r="AC208" s="102">
        <v>14.9433405343018</v>
      </c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>
        <v>21</v>
      </c>
      <c r="AO208" s="103">
        <v>0.070875</v>
      </c>
      <c r="AP208" s="81">
        <v>241</v>
      </c>
      <c r="AQ208" s="102">
        <v>3400.35273368607</v>
      </c>
      <c r="AR208" s="81"/>
      <c r="AS208" s="102">
        <v>3400.35273368607</v>
      </c>
      <c r="AT208" s="118">
        <f>AS208/AVERAGE(AS207,AS209)</f>
        <v>1.1183294663573105</v>
      </c>
      <c r="AU208" s="102"/>
      <c r="AV208" s="102">
        <f>AT208*$AU$222</f>
        <v>3590.826585854767</v>
      </c>
      <c r="AW208" s="102">
        <f>AW207</f>
        <v>3789.6958689922753</v>
      </c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</row>
    <row r="209" spans="1:61" ht="15">
      <c r="A209" s="105">
        <v>11</v>
      </c>
      <c r="B209" s="81" t="s">
        <v>151</v>
      </c>
      <c r="C209" s="81" t="s">
        <v>153</v>
      </c>
      <c r="D209" s="81" t="s">
        <v>154</v>
      </c>
      <c r="E209" s="81" t="s">
        <v>20</v>
      </c>
      <c r="F209" s="81" t="s">
        <v>124</v>
      </c>
      <c r="G209" s="81" t="s">
        <v>124</v>
      </c>
      <c r="H209" s="61">
        <v>39970</v>
      </c>
      <c r="I209" s="81" t="s">
        <v>158</v>
      </c>
      <c r="J209" s="81" t="s">
        <v>127</v>
      </c>
      <c r="K209" s="81"/>
      <c r="L209" s="81"/>
      <c r="M209" s="81"/>
      <c r="N209" s="81"/>
      <c r="O209" s="81"/>
      <c r="P209" s="81"/>
      <c r="Q209" s="81"/>
      <c r="R209" s="81"/>
      <c r="S209" s="81"/>
      <c r="T209" s="118">
        <v>2.12052</v>
      </c>
      <c r="U209" s="99">
        <v>72.5</v>
      </c>
      <c r="V209" s="99">
        <v>15</v>
      </c>
      <c r="W209" s="99">
        <v>12.5</v>
      </c>
      <c r="X209" s="99">
        <v>6.3</v>
      </c>
      <c r="Y209" s="99">
        <v>5.9</v>
      </c>
      <c r="Z209" s="81">
        <v>0.3</v>
      </c>
      <c r="AA209" s="102">
        <v>54.609111121125</v>
      </c>
      <c r="AB209" s="102">
        <v>23.5443787915495</v>
      </c>
      <c r="AC209" s="102">
        <v>14.9433405343018</v>
      </c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>
        <v>21</v>
      </c>
      <c r="AO209" s="103">
        <v>0.070875</v>
      </c>
      <c r="AP209" s="81">
        <v>208</v>
      </c>
      <c r="AQ209" s="102">
        <v>2934.7442680776</v>
      </c>
      <c r="AR209" s="81"/>
      <c r="AS209" s="102">
        <v>2934.7442680776</v>
      </c>
      <c r="AT209" s="118"/>
      <c r="AU209" s="102"/>
      <c r="AV209" s="102"/>
      <c r="AW209" s="102">
        <f>AW208</f>
        <v>3789.6958689922753</v>
      </c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</row>
    <row r="210" spans="1:61" ht="15">
      <c r="A210" s="105">
        <v>11</v>
      </c>
      <c r="B210" s="81" t="s">
        <v>151</v>
      </c>
      <c r="C210" s="81" t="s">
        <v>153</v>
      </c>
      <c r="D210" s="81" t="s">
        <v>154</v>
      </c>
      <c r="E210" s="81" t="s">
        <v>20</v>
      </c>
      <c r="F210" s="81">
        <v>2330</v>
      </c>
      <c r="G210" s="81" t="s">
        <v>183</v>
      </c>
      <c r="H210" s="61">
        <v>39970</v>
      </c>
      <c r="I210" s="81" t="s">
        <v>158</v>
      </c>
      <c r="J210" s="81" t="s">
        <v>127</v>
      </c>
      <c r="K210" s="81"/>
      <c r="L210" s="81"/>
      <c r="M210" s="81"/>
      <c r="N210" s="81"/>
      <c r="O210" s="81"/>
      <c r="P210" s="81"/>
      <c r="Q210" s="81"/>
      <c r="R210" s="81"/>
      <c r="S210" s="81"/>
      <c r="T210" s="118">
        <v>2.12052</v>
      </c>
      <c r="U210" s="99">
        <v>72.5</v>
      </c>
      <c r="V210" s="99">
        <v>15</v>
      </c>
      <c r="W210" s="99">
        <v>12.5</v>
      </c>
      <c r="X210" s="99">
        <v>6.3</v>
      </c>
      <c r="Y210" s="99">
        <v>5.9</v>
      </c>
      <c r="Z210" s="81">
        <v>0.3</v>
      </c>
      <c r="AA210" s="102">
        <v>54.609111121125</v>
      </c>
      <c r="AB210" s="102">
        <v>23.5443787915495</v>
      </c>
      <c r="AC210" s="102">
        <v>14.9433405343018</v>
      </c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>
        <v>21</v>
      </c>
      <c r="AO210" s="103">
        <v>0.070875</v>
      </c>
      <c r="AP210" s="81">
        <v>250</v>
      </c>
      <c r="AQ210" s="102">
        <v>3527.33686067019</v>
      </c>
      <c r="AR210" s="81"/>
      <c r="AS210" s="102">
        <v>3527.33686067019</v>
      </c>
      <c r="AT210" s="118">
        <f>AS210/AVERAGE(AS209,AS211)</f>
        <v>1.187648456057005</v>
      </c>
      <c r="AU210" s="102"/>
      <c r="AV210" s="102">
        <f>AT210*$AU$222</f>
        <v>3813.4018452986843</v>
      </c>
      <c r="AW210" s="102">
        <f>AW209</f>
        <v>3789.6958689922753</v>
      </c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</row>
    <row r="211" spans="1:61" ht="15">
      <c r="A211" s="105">
        <v>11</v>
      </c>
      <c r="B211" s="81" t="s">
        <v>151</v>
      </c>
      <c r="C211" s="81" t="s">
        <v>153</v>
      </c>
      <c r="D211" s="81" t="s">
        <v>154</v>
      </c>
      <c r="E211" s="81" t="s">
        <v>20</v>
      </c>
      <c r="F211" s="81" t="s">
        <v>124</v>
      </c>
      <c r="G211" s="81" t="s">
        <v>124</v>
      </c>
      <c r="H211" s="61">
        <v>39970</v>
      </c>
      <c r="I211" s="81" t="s">
        <v>158</v>
      </c>
      <c r="J211" s="81" t="s">
        <v>127</v>
      </c>
      <c r="K211" s="81"/>
      <c r="L211" s="81"/>
      <c r="M211" s="81"/>
      <c r="N211" s="81"/>
      <c r="O211" s="81"/>
      <c r="P211" s="81"/>
      <c r="Q211" s="81"/>
      <c r="R211" s="81"/>
      <c r="S211" s="81"/>
      <c r="T211" s="118">
        <v>2.12052</v>
      </c>
      <c r="U211" s="99">
        <v>72.5</v>
      </c>
      <c r="V211" s="99">
        <v>15</v>
      </c>
      <c r="W211" s="99">
        <v>12.5</v>
      </c>
      <c r="X211" s="99">
        <v>6.3</v>
      </c>
      <c r="Y211" s="99">
        <v>5.9</v>
      </c>
      <c r="Z211" s="81">
        <v>0.3</v>
      </c>
      <c r="AA211" s="102">
        <v>54.609111121125</v>
      </c>
      <c r="AB211" s="102">
        <v>23.5443787915495</v>
      </c>
      <c r="AC211" s="102">
        <v>14.9433405343018</v>
      </c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>
        <v>21</v>
      </c>
      <c r="AO211" s="103">
        <v>0.070875</v>
      </c>
      <c r="AP211" s="81">
        <v>213</v>
      </c>
      <c r="AQ211" s="102">
        <v>3005.29100529101</v>
      </c>
      <c r="AR211" s="81"/>
      <c r="AS211" s="102">
        <v>3005.29100529101</v>
      </c>
      <c r="AT211" s="118"/>
      <c r="AU211" s="102"/>
      <c r="AV211" s="102"/>
      <c r="AW211" s="102">
        <f>AW210</f>
        <v>3789.6958689922753</v>
      </c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</row>
    <row r="212" spans="1:61" ht="15">
      <c r="A212" s="105">
        <v>11</v>
      </c>
      <c r="B212" s="81" t="s">
        <v>151</v>
      </c>
      <c r="C212" s="81" t="s">
        <v>153</v>
      </c>
      <c r="D212" s="81" t="s">
        <v>154</v>
      </c>
      <c r="E212" s="81" t="s">
        <v>20</v>
      </c>
      <c r="F212" s="81" t="s">
        <v>267</v>
      </c>
      <c r="G212" s="81" t="s">
        <v>252</v>
      </c>
      <c r="H212" s="61">
        <v>39970</v>
      </c>
      <c r="I212" s="81" t="s">
        <v>158</v>
      </c>
      <c r="J212" s="81" t="s">
        <v>127</v>
      </c>
      <c r="K212" s="81"/>
      <c r="L212" s="81"/>
      <c r="M212" s="81"/>
      <c r="N212" s="81"/>
      <c r="O212" s="81"/>
      <c r="P212" s="81"/>
      <c r="Q212" s="81"/>
      <c r="R212" s="81"/>
      <c r="S212" s="81"/>
      <c r="T212" s="118">
        <v>2.12052</v>
      </c>
      <c r="U212" s="99">
        <v>72.5</v>
      </c>
      <c r="V212" s="99">
        <v>15</v>
      </c>
      <c r="W212" s="99">
        <v>12.5</v>
      </c>
      <c r="X212" s="99">
        <v>6.3</v>
      </c>
      <c r="Y212" s="99">
        <v>5.9</v>
      </c>
      <c r="Z212" s="81">
        <v>0.3</v>
      </c>
      <c r="AA212" s="102">
        <v>54.609111121125</v>
      </c>
      <c r="AB212" s="102">
        <v>23.5443787915495</v>
      </c>
      <c r="AC212" s="102">
        <v>14.9433405343018</v>
      </c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>
        <v>21</v>
      </c>
      <c r="AO212" s="103">
        <v>0.070875</v>
      </c>
      <c r="AP212" s="81">
        <v>235</v>
      </c>
      <c r="AQ212" s="102">
        <v>3315.69664902998</v>
      </c>
      <c r="AR212" s="81"/>
      <c r="AS212" s="102">
        <v>3315.69664902998</v>
      </c>
      <c r="AT212" s="118">
        <f>AS212/AVERAGE(AS211,AS213)</f>
        <v>1.1435523114355222</v>
      </c>
      <c r="AU212" s="102"/>
      <c r="AV212" s="102">
        <f>AT212*$AU$222</f>
        <v>3671.8142244732426</v>
      </c>
      <c r="AW212" s="102">
        <f>AW211</f>
        <v>3789.6958689922753</v>
      </c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</row>
    <row r="213" spans="1:61" ht="15">
      <c r="A213" s="105">
        <v>11</v>
      </c>
      <c r="B213" s="81" t="s">
        <v>151</v>
      </c>
      <c r="C213" s="81" t="s">
        <v>153</v>
      </c>
      <c r="D213" s="81" t="s">
        <v>154</v>
      </c>
      <c r="E213" s="81" t="s">
        <v>20</v>
      </c>
      <c r="F213" s="81" t="s">
        <v>124</v>
      </c>
      <c r="G213" s="81" t="s">
        <v>124</v>
      </c>
      <c r="H213" s="61">
        <v>39970</v>
      </c>
      <c r="I213" s="81" t="s">
        <v>158</v>
      </c>
      <c r="J213" s="81" t="s">
        <v>127</v>
      </c>
      <c r="K213" s="81"/>
      <c r="L213" s="81"/>
      <c r="M213" s="81"/>
      <c r="N213" s="81"/>
      <c r="O213" s="81"/>
      <c r="P213" s="81"/>
      <c r="Q213" s="81"/>
      <c r="R213" s="81"/>
      <c r="S213" s="81"/>
      <c r="T213" s="118">
        <v>2.12052</v>
      </c>
      <c r="U213" s="99">
        <v>72.5</v>
      </c>
      <c r="V213" s="99">
        <v>15</v>
      </c>
      <c r="W213" s="99">
        <v>12.5</v>
      </c>
      <c r="X213" s="99">
        <v>6.3</v>
      </c>
      <c r="Y213" s="99">
        <v>5.9</v>
      </c>
      <c r="Z213" s="81">
        <v>0.3</v>
      </c>
      <c r="AA213" s="102">
        <v>54.609111121125</v>
      </c>
      <c r="AB213" s="102">
        <v>23.5443787915495</v>
      </c>
      <c r="AC213" s="102">
        <v>14.9433405343018</v>
      </c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>
        <v>21</v>
      </c>
      <c r="AO213" s="103">
        <v>0.070875</v>
      </c>
      <c r="AP213" s="81">
        <v>198</v>
      </c>
      <c r="AQ213" s="102">
        <v>2793.65079365079</v>
      </c>
      <c r="AR213" s="81"/>
      <c r="AS213" s="102">
        <v>2793.65079365079</v>
      </c>
      <c r="AT213" s="118"/>
      <c r="AU213" s="102"/>
      <c r="AV213" s="102"/>
      <c r="AW213" s="102">
        <f>AW212</f>
        <v>3789.6958689922753</v>
      </c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</row>
    <row r="214" spans="1:61" ht="15">
      <c r="A214" s="105">
        <v>11</v>
      </c>
      <c r="B214" s="81" t="s">
        <v>151</v>
      </c>
      <c r="C214" s="81" t="s">
        <v>153</v>
      </c>
      <c r="D214" s="81" t="s">
        <v>154</v>
      </c>
      <c r="E214" s="81" t="s">
        <v>20</v>
      </c>
      <c r="F214" s="81">
        <v>1005</v>
      </c>
      <c r="G214" s="81" t="s">
        <v>241</v>
      </c>
      <c r="H214" s="61">
        <v>39970</v>
      </c>
      <c r="I214" s="81" t="s">
        <v>158</v>
      </c>
      <c r="J214" s="81" t="s">
        <v>127</v>
      </c>
      <c r="K214" s="81"/>
      <c r="L214" s="81"/>
      <c r="M214" s="81"/>
      <c r="N214" s="81"/>
      <c r="O214" s="81"/>
      <c r="P214" s="81"/>
      <c r="Q214" s="81"/>
      <c r="R214" s="81"/>
      <c r="S214" s="81"/>
      <c r="T214" s="118">
        <v>2.12052</v>
      </c>
      <c r="U214" s="99">
        <v>72.5</v>
      </c>
      <c r="V214" s="99">
        <v>15</v>
      </c>
      <c r="W214" s="99">
        <v>12.5</v>
      </c>
      <c r="X214" s="99">
        <v>6.3</v>
      </c>
      <c r="Y214" s="99">
        <v>5.9</v>
      </c>
      <c r="Z214" s="81">
        <v>0.3</v>
      </c>
      <c r="AA214" s="102">
        <v>54.609111121125</v>
      </c>
      <c r="AB214" s="102">
        <v>23.5443787915495</v>
      </c>
      <c r="AC214" s="102">
        <v>14.9433405343018</v>
      </c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>
        <v>21</v>
      </c>
      <c r="AO214" s="103">
        <v>0.070875</v>
      </c>
      <c r="AP214" s="81">
        <v>232</v>
      </c>
      <c r="AQ214" s="102">
        <v>3273.36860670194</v>
      </c>
      <c r="AR214" s="81"/>
      <c r="AS214" s="102">
        <v>3273.36860670194</v>
      </c>
      <c r="AT214" s="118">
        <f>AS214/AVERAGE(AS213,AS215)</f>
        <v>1.1687657430730494</v>
      </c>
      <c r="AU214" s="102"/>
      <c r="AV214" s="102">
        <f>AT214*$AU$222</f>
        <v>3752.7716376223098</v>
      </c>
      <c r="AW214" s="102">
        <f>AW213</f>
        <v>3789.6958689922753</v>
      </c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</row>
    <row r="215" spans="1:61" ht="15">
      <c r="A215" s="105">
        <v>11</v>
      </c>
      <c r="B215" s="81" t="s">
        <v>151</v>
      </c>
      <c r="C215" s="81" t="s">
        <v>153</v>
      </c>
      <c r="D215" s="81" t="s">
        <v>154</v>
      </c>
      <c r="E215" s="81" t="s">
        <v>20</v>
      </c>
      <c r="F215" s="81" t="s">
        <v>124</v>
      </c>
      <c r="G215" s="81" t="s">
        <v>124</v>
      </c>
      <c r="H215" s="61">
        <v>39970</v>
      </c>
      <c r="I215" s="81" t="s">
        <v>158</v>
      </c>
      <c r="J215" s="81" t="s">
        <v>127</v>
      </c>
      <c r="K215" s="81"/>
      <c r="L215" s="81"/>
      <c r="M215" s="81"/>
      <c r="N215" s="81"/>
      <c r="O215" s="81"/>
      <c r="P215" s="81"/>
      <c r="Q215" s="81"/>
      <c r="R215" s="81"/>
      <c r="S215" s="81"/>
      <c r="T215" s="118">
        <v>2.12052</v>
      </c>
      <c r="U215" s="99">
        <v>72.5</v>
      </c>
      <c r="V215" s="99">
        <v>15</v>
      </c>
      <c r="W215" s="99">
        <v>12.5</v>
      </c>
      <c r="X215" s="99">
        <v>6.3</v>
      </c>
      <c r="Y215" s="99">
        <v>5.9</v>
      </c>
      <c r="Z215" s="81">
        <v>0.3</v>
      </c>
      <c r="AA215" s="102">
        <v>54.609111121125</v>
      </c>
      <c r="AB215" s="102">
        <v>23.5443787915495</v>
      </c>
      <c r="AC215" s="102">
        <v>14.9433405343018</v>
      </c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>
        <v>21</v>
      </c>
      <c r="AO215" s="103">
        <v>0.070875</v>
      </c>
      <c r="AP215" s="81">
        <v>199</v>
      </c>
      <c r="AQ215" s="102">
        <v>2807.76014109347</v>
      </c>
      <c r="AR215" s="81"/>
      <c r="AS215" s="102">
        <v>2807.76014109347</v>
      </c>
      <c r="AT215" s="118"/>
      <c r="AU215" s="102"/>
      <c r="AV215" s="102"/>
      <c r="AW215" s="102">
        <f>AW214</f>
        <v>3789.6958689922753</v>
      </c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</row>
    <row r="216" spans="1:61" ht="15">
      <c r="A216" s="105">
        <v>11</v>
      </c>
      <c r="B216" s="81" t="s">
        <v>151</v>
      </c>
      <c r="C216" s="81" t="s">
        <v>153</v>
      </c>
      <c r="D216" s="81" t="s">
        <v>154</v>
      </c>
      <c r="E216" s="81" t="s">
        <v>20</v>
      </c>
      <c r="F216" s="81">
        <v>2004</v>
      </c>
      <c r="G216" s="81" t="s">
        <v>247</v>
      </c>
      <c r="H216" s="61">
        <v>39970</v>
      </c>
      <c r="I216" s="81" t="s">
        <v>158</v>
      </c>
      <c r="J216" s="81" t="s">
        <v>127</v>
      </c>
      <c r="K216" s="81"/>
      <c r="L216" s="81"/>
      <c r="M216" s="81"/>
      <c r="N216" s="81"/>
      <c r="O216" s="81"/>
      <c r="P216" s="81"/>
      <c r="Q216" s="81"/>
      <c r="R216" s="81"/>
      <c r="S216" s="81"/>
      <c r="T216" s="118">
        <v>2.12052</v>
      </c>
      <c r="U216" s="99">
        <v>72.5</v>
      </c>
      <c r="V216" s="99">
        <v>15</v>
      </c>
      <c r="W216" s="99">
        <v>12.5</v>
      </c>
      <c r="X216" s="99">
        <v>6.3</v>
      </c>
      <c r="Y216" s="99">
        <v>5.9</v>
      </c>
      <c r="Z216" s="81">
        <v>0.3</v>
      </c>
      <c r="AA216" s="102">
        <v>54.609111121125</v>
      </c>
      <c r="AB216" s="102">
        <v>23.5443787915495</v>
      </c>
      <c r="AC216" s="102">
        <v>14.9433405343018</v>
      </c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>
        <v>21</v>
      </c>
      <c r="AO216" s="103">
        <v>0.070875</v>
      </c>
      <c r="AP216" s="81">
        <v>235</v>
      </c>
      <c r="AQ216" s="102">
        <v>3315.69664902998</v>
      </c>
      <c r="AR216" s="81"/>
      <c r="AS216" s="102">
        <v>3315.69664902998</v>
      </c>
      <c r="AT216" s="118">
        <f>AS216/AVERAGE(AS215,AS217)</f>
        <v>1.21761658031088</v>
      </c>
      <c r="AU216" s="102"/>
      <c r="AV216" s="102">
        <f>AT216*$AU$222</f>
        <v>3909.6260265764327</v>
      </c>
      <c r="AW216" s="102">
        <f>AW215</f>
        <v>3789.6958689922753</v>
      </c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</row>
    <row r="217" spans="1:61" ht="15">
      <c r="A217" s="105">
        <v>11</v>
      </c>
      <c r="B217" s="81" t="s">
        <v>151</v>
      </c>
      <c r="C217" s="81" t="s">
        <v>153</v>
      </c>
      <c r="D217" s="81" t="s">
        <v>154</v>
      </c>
      <c r="E217" s="81" t="s">
        <v>20</v>
      </c>
      <c r="F217" s="81" t="s">
        <v>124</v>
      </c>
      <c r="G217" s="81" t="s">
        <v>124</v>
      </c>
      <c r="H217" s="61">
        <v>39970</v>
      </c>
      <c r="I217" s="81" t="s">
        <v>158</v>
      </c>
      <c r="J217" s="81" t="s">
        <v>127</v>
      </c>
      <c r="K217" s="81"/>
      <c r="L217" s="81"/>
      <c r="M217" s="81"/>
      <c r="N217" s="81"/>
      <c r="O217" s="81"/>
      <c r="P217" s="81"/>
      <c r="Q217" s="81"/>
      <c r="R217" s="81"/>
      <c r="S217" s="81"/>
      <c r="T217" s="118">
        <v>2.12052</v>
      </c>
      <c r="U217" s="99">
        <v>72.5</v>
      </c>
      <c r="V217" s="99">
        <v>15</v>
      </c>
      <c r="W217" s="99">
        <v>12.5</v>
      </c>
      <c r="X217" s="99">
        <v>6.3</v>
      </c>
      <c r="Y217" s="99">
        <v>5.9</v>
      </c>
      <c r="Z217" s="81">
        <v>0.3</v>
      </c>
      <c r="AA217" s="102">
        <v>54.609111121125</v>
      </c>
      <c r="AB217" s="102">
        <v>23.5443787915495</v>
      </c>
      <c r="AC217" s="102">
        <v>14.9433405343018</v>
      </c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>
        <v>21</v>
      </c>
      <c r="AO217" s="103">
        <v>0.070875</v>
      </c>
      <c r="AP217" s="81">
        <v>187</v>
      </c>
      <c r="AQ217" s="102">
        <v>2638.44797178131</v>
      </c>
      <c r="AR217" s="81"/>
      <c r="AS217" s="102">
        <v>2638.44797178131</v>
      </c>
      <c r="AT217" s="118"/>
      <c r="AU217" s="102"/>
      <c r="AV217" s="102"/>
      <c r="AW217" s="102">
        <f>AW216</f>
        <v>3789.6958689922753</v>
      </c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</row>
    <row r="218" spans="1:61" ht="15">
      <c r="A218" s="105">
        <v>11</v>
      </c>
      <c r="B218" s="81" t="s">
        <v>151</v>
      </c>
      <c r="C218" s="81" t="s">
        <v>153</v>
      </c>
      <c r="D218" s="81" t="s">
        <v>154</v>
      </c>
      <c r="E218" s="81" t="s">
        <v>20</v>
      </c>
      <c r="F218" s="81" t="s">
        <v>179</v>
      </c>
      <c r="G218" s="81" t="s">
        <v>180</v>
      </c>
      <c r="H218" s="61">
        <v>39970</v>
      </c>
      <c r="I218" s="81" t="s">
        <v>158</v>
      </c>
      <c r="J218" s="81" t="s">
        <v>127</v>
      </c>
      <c r="K218" s="81"/>
      <c r="L218" s="81"/>
      <c r="M218" s="81"/>
      <c r="N218" s="81"/>
      <c r="O218" s="81"/>
      <c r="P218" s="81"/>
      <c r="Q218" s="81"/>
      <c r="R218" s="81"/>
      <c r="S218" s="81"/>
      <c r="T218" s="118">
        <v>2.12052</v>
      </c>
      <c r="U218" s="99">
        <v>72.5</v>
      </c>
      <c r="V218" s="99">
        <v>15</v>
      </c>
      <c r="W218" s="99">
        <v>12.5</v>
      </c>
      <c r="X218" s="99">
        <v>6.3</v>
      </c>
      <c r="Y218" s="99">
        <v>5.9</v>
      </c>
      <c r="Z218" s="81">
        <v>0.3</v>
      </c>
      <c r="AA218" s="102">
        <v>54.609111121125</v>
      </c>
      <c r="AB218" s="102">
        <v>23.5443787915495</v>
      </c>
      <c r="AC218" s="102">
        <v>14.9433405343018</v>
      </c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>
        <v>21</v>
      </c>
      <c r="AO218" s="103">
        <v>0.070875</v>
      </c>
      <c r="AP218" s="81">
        <v>194</v>
      </c>
      <c r="AQ218" s="102">
        <v>2737.21340388007</v>
      </c>
      <c r="AR218" s="81"/>
      <c r="AS218" s="102">
        <v>2737.21340388007</v>
      </c>
      <c r="AT218" s="118">
        <f>AS218/AVERAGE(AS217,AS219)</f>
        <v>1.3519163763066175</v>
      </c>
      <c r="AU218" s="102"/>
      <c r="AV218" s="102">
        <f>AT218*$AU$222</f>
        <v>4340.847140249821</v>
      </c>
      <c r="AW218" s="102">
        <f>AW217</f>
        <v>3789.6958689922753</v>
      </c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</row>
    <row r="219" spans="1:61" ht="15">
      <c r="A219" s="105">
        <v>11</v>
      </c>
      <c r="B219" s="81" t="s">
        <v>151</v>
      </c>
      <c r="C219" s="81" t="s">
        <v>153</v>
      </c>
      <c r="D219" s="81" t="s">
        <v>154</v>
      </c>
      <c r="E219" s="81" t="s">
        <v>20</v>
      </c>
      <c r="F219" s="81" t="s">
        <v>124</v>
      </c>
      <c r="G219" s="81" t="s">
        <v>124</v>
      </c>
      <c r="H219" s="61">
        <v>39970</v>
      </c>
      <c r="I219" s="81" t="s">
        <v>158</v>
      </c>
      <c r="J219" s="81" t="s">
        <v>127</v>
      </c>
      <c r="K219" s="81"/>
      <c r="L219" s="81"/>
      <c r="M219" s="81"/>
      <c r="N219" s="81"/>
      <c r="O219" s="81"/>
      <c r="P219" s="81"/>
      <c r="Q219" s="81"/>
      <c r="R219" s="81"/>
      <c r="S219" s="81"/>
      <c r="T219" s="118">
        <v>2.12052</v>
      </c>
      <c r="U219" s="99">
        <v>72.5</v>
      </c>
      <c r="V219" s="99">
        <v>15</v>
      </c>
      <c r="W219" s="99">
        <v>12.5</v>
      </c>
      <c r="X219" s="99">
        <v>6.3</v>
      </c>
      <c r="Y219" s="99">
        <v>5.9</v>
      </c>
      <c r="Z219" s="81">
        <v>0.3</v>
      </c>
      <c r="AA219" s="102">
        <v>54.609111121125</v>
      </c>
      <c r="AB219" s="102">
        <v>23.5443787915495</v>
      </c>
      <c r="AC219" s="102">
        <v>14.9433405343018</v>
      </c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>
        <v>21</v>
      </c>
      <c r="AO219" s="103">
        <v>0.070875</v>
      </c>
      <c r="AP219" s="81">
        <v>100</v>
      </c>
      <c r="AQ219" s="102">
        <v>1410.93474426808</v>
      </c>
      <c r="AR219" s="81"/>
      <c r="AS219" s="102">
        <v>1410.93474426808</v>
      </c>
      <c r="AT219" s="118"/>
      <c r="AU219" s="102"/>
      <c r="AV219" s="102"/>
      <c r="AW219" s="102">
        <f>AW218</f>
        <v>3789.6958689922753</v>
      </c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</row>
    <row r="220" spans="1:61" ht="15">
      <c r="A220" s="105">
        <v>11</v>
      </c>
      <c r="B220" s="81" t="s">
        <v>151</v>
      </c>
      <c r="C220" s="81" t="s">
        <v>153</v>
      </c>
      <c r="D220" s="81" t="s">
        <v>154</v>
      </c>
      <c r="E220" s="81" t="s">
        <v>20</v>
      </c>
      <c r="F220" s="81" t="s">
        <v>199</v>
      </c>
      <c r="G220" s="81" t="s">
        <v>198</v>
      </c>
      <c r="H220" s="61">
        <v>39970</v>
      </c>
      <c r="I220" s="81" t="s">
        <v>158</v>
      </c>
      <c r="J220" s="81" t="s">
        <v>127</v>
      </c>
      <c r="K220" s="81"/>
      <c r="L220" s="81"/>
      <c r="M220" s="81"/>
      <c r="N220" s="81"/>
      <c r="O220" s="81"/>
      <c r="P220" s="81"/>
      <c r="Q220" s="81"/>
      <c r="R220" s="81"/>
      <c r="S220" s="81"/>
      <c r="T220" s="118">
        <v>2.12052</v>
      </c>
      <c r="U220" s="99">
        <v>72.5</v>
      </c>
      <c r="V220" s="99">
        <v>15</v>
      </c>
      <c r="W220" s="99">
        <v>12.5</v>
      </c>
      <c r="X220" s="99">
        <v>6.3</v>
      </c>
      <c r="Y220" s="99">
        <v>5.9</v>
      </c>
      <c r="Z220" s="81">
        <v>0.3</v>
      </c>
      <c r="AA220" s="102">
        <v>54.609111121125</v>
      </c>
      <c r="AB220" s="102">
        <v>23.5443787915495</v>
      </c>
      <c r="AC220" s="102">
        <v>14.9433405343018</v>
      </c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>
        <v>21</v>
      </c>
      <c r="AO220" s="103">
        <v>0.070875</v>
      </c>
      <c r="AP220" s="81">
        <v>208</v>
      </c>
      <c r="AQ220" s="102">
        <v>2934.7442680776</v>
      </c>
      <c r="AR220" s="81"/>
      <c r="AS220" s="102">
        <v>2934.7442680776</v>
      </c>
      <c r="AT220" s="118">
        <f>AS220/AVERAGE(AS219,AS221)</f>
        <v>1.4857142857142838</v>
      </c>
      <c r="AU220" s="102"/>
      <c r="AV220" s="102">
        <f>AT220*$AU$222</f>
        <v>4770.4567541302185</v>
      </c>
      <c r="AW220" s="102">
        <f>AW219</f>
        <v>3789.6958689922753</v>
      </c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</row>
    <row r="221" spans="1:61" ht="15">
      <c r="A221" s="105">
        <v>11</v>
      </c>
      <c r="B221" s="81" t="s">
        <v>151</v>
      </c>
      <c r="C221" s="81" t="s">
        <v>153</v>
      </c>
      <c r="D221" s="81" t="s">
        <v>154</v>
      </c>
      <c r="E221" s="81" t="s">
        <v>20</v>
      </c>
      <c r="F221" s="81" t="s">
        <v>124</v>
      </c>
      <c r="G221" s="81" t="s">
        <v>124</v>
      </c>
      <c r="H221" s="61">
        <v>39970</v>
      </c>
      <c r="I221" s="81" t="s">
        <v>158</v>
      </c>
      <c r="J221" s="81" t="s">
        <v>127</v>
      </c>
      <c r="K221" s="81"/>
      <c r="L221" s="81"/>
      <c r="M221" s="81"/>
      <c r="N221" s="81"/>
      <c r="O221" s="81"/>
      <c r="P221" s="81"/>
      <c r="Q221" s="81"/>
      <c r="R221" s="81"/>
      <c r="S221" s="81"/>
      <c r="T221" s="118">
        <v>2.12052</v>
      </c>
      <c r="U221" s="99">
        <v>72.5</v>
      </c>
      <c r="V221" s="99">
        <v>15</v>
      </c>
      <c r="W221" s="99">
        <v>12.5</v>
      </c>
      <c r="X221" s="99">
        <v>6.3</v>
      </c>
      <c r="Y221" s="99">
        <v>5.9</v>
      </c>
      <c r="Z221" s="81">
        <v>0.3</v>
      </c>
      <c r="AA221" s="102">
        <v>54.609111121125</v>
      </c>
      <c r="AB221" s="102">
        <v>23.5443787915495</v>
      </c>
      <c r="AC221" s="102">
        <v>14.9433405343018</v>
      </c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>
        <v>21</v>
      </c>
      <c r="AO221" s="103">
        <v>0.070875</v>
      </c>
      <c r="AP221" s="81">
        <v>180</v>
      </c>
      <c r="AQ221" s="102">
        <v>2539.68253968254</v>
      </c>
      <c r="AR221" s="81"/>
      <c r="AS221" s="102">
        <v>2539.68253968254</v>
      </c>
      <c r="AT221" s="118"/>
      <c r="AU221" s="102"/>
      <c r="AV221" s="102"/>
      <c r="AW221" s="102">
        <f>AW220</f>
        <v>3789.6958689922753</v>
      </c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</row>
    <row r="222" spans="1:61" ht="15">
      <c r="A222" s="105">
        <v>11</v>
      </c>
      <c r="B222" s="123" t="s">
        <v>151</v>
      </c>
      <c r="C222" s="123" t="s">
        <v>153</v>
      </c>
      <c r="D222" s="123" t="s">
        <v>154</v>
      </c>
      <c r="E222" s="123" t="s">
        <v>20</v>
      </c>
      <c r="F222" s="123" t="s">
        <v>186</v>
      </c>
      <c r="G222" s="123" t="s">
        <v>105</v>
      </c>
      <c r="H222" s="97">
        <v>39970</v>
      </c>
      <c r="I222" s="123" t="s">
        <v>158</v>
      </c>
      <c r="J222" s="123" t="s">
        <v>127</v>
      </c>
      <c r="K222" s="123"/>
      <c r="L222" s="123"/>
      <c r="M222" s="123"/>
      <c r="N222" s="123"/>
      <c r="O222" s="123"/>
      <c r="P222" s="123"/>
      <c r="Q222" s="123"/>
      <c r="R222" s="123"/>
      <c r="S222" s="123"/>
      <c r="T222" s="115">
        <v>2.12052</v>
      </c>
      <c r="U222" s="108">
        <v>72.5</v>
      </c>
      <c r="V222" s="108">
        <v>15</v>
      </c>
      <c r="W222" s="108">
        <v>12.5</v>
      </c>
      <c r="X222" s="108">
        <v>6.3</v>
      </c>
      <c r="Y222" s="108">
        <v>5.9</v>
      </c>
      <c r="Z222" s="123">
        <v>0.3</v>
      </c>
      <c r="AA222" s="111">
        <v>54.609111121125</v>
      </c>
      <c r="AB222" s="111">
        <v>23.5443787915495</v>
      </c>
      <c r="AC222" s="111">
        <v>14.9433405343018</v>
      </c>
      <c r="AD222" s="123"/>
      <c r="AE222" s="123"/>
      <c r="AF222" s="123"/>
      <c r="AG222" s="123"/>
      <c r="AH222" s="123"/>
      <c r="AI222" s="123"/>
      <c r="AJ222" s="123"/>
      <c r="AK222" s="123"/>
      <c r="AL222" s="123"/>
      <c r="AM222" s="123"/>
      <c r="AN222" s="123">
        <v>21</v>
      </c>
      <c r="AO222" s="112">
        <v>0.070875</v>
      </c>
      <c r="AP222" s="123">
        <v>362</v>
      </c>
      <c r="AQ222" s="111">
        <v>5107.58377425044</v>
      </c>
      <c r="AR222" s="123"/>
      <c r="AS222" s="111">
        <v>5107.58377425044</v>
      </c>
      <c r="AT222" s="115">
        <f>AS222/AS221</f>
        <v>2.01111111111111</v>
      </c>
      <c r="AU222" s="111">
        <f>AVERAGE(AS195,AS197,AS199,AS201,AS203,AS205,AS207,AS209,AS211,AS213,AS215,AS217,AS219,AS221)</f>
        <v>3210.8843537414978</v>
      </c>
      <c r="AV222" s="111">
        <f>AT222*$AU$222</f>
        <v>6457.4452003023425</v>
      </c>
      <c r="AW222" s="111">
        <f>AW221</f>
        <v>3789.6958689922753</v>
      </c>
      <c r="AX222" s="123"/>
      <c r="AY222" s="123"/>
      <c r="AZ222" s="123"/>
      <c r="BA222" s="123"/>
      <c r="BB222" s="123"/>
      <c r="BC222" s="123"/>
      <c r="BD222" s="123"/>
      <c r="BE222" s="123"/>
      <c r="BF222" s="123"/>
      <c r="BG222" s="123"/>
      <c r="BH222" s="123"/>
      <c r="BI222" s="81"/>
    </row>
    <row r="223" spans="1:61" ht="15">
      <c r="A223" s="105">
        <v>12</v>
      </c>
      <c r="B223" s="81" t="s">
        <v>151</v>
      </c>
      <c r="C223" s="81" t="s">
        <v>153</v>
      </c>
      <c r="D223" s="81" t="s">
        <v>154</v>
      </c>
      <c r="E223" s="81" t="s">
        <v>20</v>
      </c>
      <c r="F223" s="81" t="s">
        <v>124</v>
      </c>
      <c r="G223" s="81" t="s">
        <v>124</v>
      </c>
      <c r="H223" s="61">
        <v>39984</v>
      </c>
      <c r="I223" s="81" t="s">
        <v>126</v>
      </c>
      <c r="J223" s="81" t="s">
        <v>127</v>
      </c>
      <c r="K223" s="81"/>
      <c r="L223" s="81"/>
      <c r="M223" s="81"/>
      <c r="N223" s="81"/>
      <c r="O223" s="81"/>
      <c r="P223" s="81"/>
      <c r="Q223" s="81"/>
      <c r="R223" s="81"/>
      <c r="S223" s="81"/>
      <c r="T223" s="118">
        <v>2.60324</v>
      </c>
      <c r="U223" s="81">
        <v>65</v>
      </c>
      <c r="V223" s="81">
        <v>21</v>
      </c>
      <c r="W223" s="81">
        <v>14</v>
      </c>
      <c r="X223" s="81">
        <v>6.6</v>
      </c>
      <c r="Y223" s="81">
        <v>3.8</v>
      </c>
      <c r="Z223" s="81">
        <v>0.4</v>
      </c>
      <c r="AA223" s="102">
        <v>67.4803796726701</v>
      </c>
      <c r="AB223" s="102">
        <v>48.3422215159975</v>
      </c>
      <c r="AC223" s="102">
        <v>29.0583559445893</v>
      </c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>
        <v>21</v>
      </c>
      <c r="AO223" s="103">
        <f>5.67*160/10000</f>
        <v>0.09072000000000001</v>
      </c>
      <c r="AP223" s="81">
        <v>245</v>
      </c>
      <c r="AQ223" s="102">
        <f>AP223/AO223</f>
        <v>2700.617283950617</v>
      </c>
      <c r="AR223" s="81"/>
      <c r="AS223" s="102">
        <v>2700.61728395062</v>
      </c>
      <c r="AT223" s="118"/>
      <c r="AU223" s="102"/>
      <c r="AV223" s="102"/>
      <c r="AW223" s="102">
        <f>AVERAGE(AV223:AV250)</f>
        <v>3451.687230582174</v>
      </c>
      <c r="AX223" s="81"/>
      <c r="AY223" s="81" t="s">
        <v>131</v>
      </c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</row>
    <row r="224" spans="1:61" ht="15">
      <c r="A224" s="105">
        <v>12</v>
      </c>
      <c r="B224" s="81" t="s">
        <v>151</v>
      </c>
      <c r="C224" s="81" t="s">
        <v>153</v>
      </c>
      <c r="D224" s="81" t="s">
        <v>154</v>
      </c>
      <c r="E224" s="81" t="s">
        <v>20</v>
      </c>
      <c r="F224" s="81" t="s">
        <v>71</v>
      </c>
      <c r="G224" s="81" t="s">
        <v>161</v>
      </c>
      <c r="H224" s="61">
        <v>39984</v>
      </c>
      <c r="I224" s="81" t="s">
        <v>126</v>
      </c>
      <c r="J224" s="81" t="s">
        <v>127</v>
      </c>
      <c r="K224" s="81"/>
      <c r="L224" s="81"/>
      <c r="M224" s="81"/>
      <c r="N224" s="81"/>
      <c r="O224" s="81"/>
      <c r="P224" s="81"/>
      <c r="Q224" s="81"/>
      <c r="R224" s="81"/>
      <c r="S224" s="81"/>
      <c r="T224" s="118">
        <v>2.60324</v>
      </c>
      <c r="U224" s="81">
        <v>65</v>
      </c>
      <c r="V224" s="81">
        <v>21</v>
      </c>
      <c r="W224" s="81">
        <v>14</v>
      </c>
      <c r="X224" s="81">
        <v>6.6</v>
      </c>
      <c r="Y224" s="81">
        <v>3.8</v>
      </c>
      <c r="Z224" s="81">
        <v>0.4</v>
      </c>
      <c r="AA224" s="102">
        <v>67.4803796726701</v>
      </c>
      <c r="AB224" s="102">
        <v>48.3422215159975</v>
      </c>
      <c r="AC224" s="102">
        <v>29.0583559445893</v>
      </c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>
        <v>21</v>
      </c>
      <c r="AO224" s="103">
        <v>0.09072</v>
      </c>
      <c r="AP224" s="81">
        <v>245</v>
      </c>
      <c r="AQ224" s="102">
        <f>AP224/AO224</f>
        <v>2700.6172839506175</v>
      </c>
      <c r="AR224" s="81"/>
      <c r="AS224" s="102">
        <v>2700.61728395062</v>
      </c>
      <c r="AT224" s="118">
        <f>AS224/AVERAGE(AS223,AS225)</f>
        <v>1.0629067245119312</v>
      </c>
      <c r="AU224" s="102"/>
      <c r="AV224" s="102">
        <f>AT224*$AU$250</f>
        <v>3546.704694571653</v>
      </c>
      <c r="AW224" s="102">
        <f>AW223</f>
        <v>3451.687230582174</v>
      </c>
      <c r="AX224" s="81"/>
      <c r="AY224" s="81" t="s">
        <v>131</v>
      </c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</row>
    <row r="225" spans="1:61" ht="15">
      <c r="A225" s="105">
        <v>12</v>
      </c>
      <c r="B225" s="81" t="s">
        <v>151</v>
      </c>
      <c r="C225" s="81" t="s">
        <v>153</v>
      </c>
      <c r="D225" s="81" t="s">
        <v>154</v>
      </c>
      <c r="E225" s="81" t="s">
        <v>20</v>
      </c>
      <c r="F225" s="81" t="s">
        <v>124</v>
      </c>
      <c r="G225" s="81" t="s">
        <v>124</v>
      </c>
      <c r="H225" s="61">
        <v>39984</v>
      </c>
      <c r="I225" s="81" t="s">
        <v>126</v>
      </c>
      <c r="J225" s="81" t="s">
        <v>127</v>
      </c>
      <c r="K225" s="81"/>
      <c r="L225" s="81"/>
      <c r="M225" s="81"/>
      <c r="N225" s="81"/>
      <c r="O225" s="81"/>
      <c r="P225" s="81"/>
      <c r="Q225" s="81"/>
      <c r="R225" s="81"/>
      <c r="S225" s="81"/>
      <c r="T225" s="118">
        <v>2.60324</v>
      </c>
      <c r="U225" s="81">
        <v>65</v>
      </c>
      <c r="V225" s="81">
        <v>21</v>
      </c>
      <c r="W225" s="81">
        <v>14</v>
      </c>
      <c r="X225" s="81">
        <v>6.6</v>
      </c>
      <c r="Y225" s="81">
        <v>3.8</v>
      </c>
      <c r="Z225" s="81">
        <v>0.4</v>
      </c>
      <c r="AA225" s="102">
        <v>67.4803796726701</v>
      </c>
      <c r="AB225" s="102">
        <v>48.3422215159975</v>
      </c>
      <c r="AC225" s="102">
        <v>29.0583559445893</v>
      </c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>
        <v>21</v>
      </c>
      <c r="AO225" s="103">
        <v>0.09072</v>
      </c>
      <c r="AP225" s="81">
        <v>216</v>
      </c>
      <c r="AQ225" s="102">
        <f>AP225/AO225</f>
        <v>2380.952380952381</v>
      </c>
      <c r="AR225" s="81"/>
      <c r="AS225" s="102">
        <v>2380.95238095238</v>
      </c>
      <c r="AT225" s="118"/>
      <c r="AU225" s="102"/>
      <c r="AV225" s="102"/>
      <c r="AW225" s="102">
        <f>AW224</f>
        <v>3451.687230582174</v>
      </c>
      <c r="AX225" s="81"/>
      <c r="AY225" s="81" t="s">
        <v>131</v>
      </c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</row>
    <row r="226" spans="1:61" ht="15">
      <c r="A226" s="105">
        <v>12</v>
      </c>
      <c r="B226" s="81" t="s">
        <v>151</v>
      </c>
      <c r="C226" s="81" t="s">
        <v>153</v>
      </c>
      <c r="D226" s="81" t="s">
        <v>154</v>
      </c>
      <c r="E226" s="81" t="s">
        <v>20</v>
      </c>
      <c r="F226" s="81" t="s">
        <v>61</v>
      </c>
      <c r="G226" s="81" t="s">
        <v>145</v>
      </c>
      <c r="H226" s="61">
        <v>39984</v>
      </c>
      <c r="I226" s="81" t="s">
        <v>126</v>
      </c>
      <c r="J226" s="81" t="s">
        <v>127</v>
      </c>
      <c r="K226" s="81"/>
      <c r="L226" s="81"/>
      <c r="M226" s="81"/>
      <c r="N226" s="81"/>
      <c r="O226" s="81"/>
      <c r="P226" s="81"/>
      <c r="Q226" s="81"/>
      <c r="R226" s="81"/>
      <c r="S226" s="81"/>
      <c r="T226" s="118">
        <v>2.60324</v>
      </c>
      <c r="U226" s="81">
        <v>65</v>
      </c>
      <c r="V226" s="81">
        <v>21</v>
      </c>
      <c r="W226" s="81">
        <v>14</v>
      </c>
      <c r="X226" s="81">
        <v>6.6</v>
      </c>
      <c r="Y226" s="81">
        <v>3.8</v>
      </c>
      <c r="Z226" s="81">
        <v>0.4</v>
      </c>
      <c r="AA226" s="102">
        <v>67.4803796726701</v>
      </c>
      <c r="AB226" s="102">
        <v>48.3422215159975</v>
      </c>
      <c r="AC226" s="102">
        <v>29.0583559445893</v>
      </c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>
        <v>21</v>
      </c>
      <c r="AO226" s="103">
        <v>0.09072</v>
      </c>
      <c r="AP226" s="81">
        <v>320</v>
      </c>
      <c r="AQ226" s="102">
        <f>AP226/AO226</f>
        <v>3527.3368606701943</v>
      </c>
      <c r="AR226" s="81"/>
      <c r="AS226" s="102">
        <v>3527.33686067019</v>
      </c>
      <c r="AT226" s="118">
        <f>AS226/AVERAGE(AS225,AS227)</f>
        <v>1.3250517598343683</v>
      </c>
      <c r="AU226" s="102"/>
      <c r="AV226" s="102">
        <f>AT226*$AU$250</f>
        <v>4421.429640792748</v>
      </c>
      <c r="AW226" s="102">
        <f>AW225</f>
        <v>3451.687230582174</v>
      </c>
      <c r="AX226" s="81"/>
      <c r="AY226" s="81" t="s">
        <v>131</v>
      </c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</row>
    <row r="227" spans="1:61" ht="15">
      <c r="A227" s="105">
        <v>12</v>
      </c>
      <c r="B227" s="81" t="s">
        <v>151</v>
      </c>
      <c r="C227" s="81" t="s">
        <v>153</v>
      </c>
      <c r="D227" s="81" t="s">
        <v>154</v>
      </c>
      <c r="E227" s="81" t="s">
        <v>20</v>
      </c>
      <c r="F227" s="81" t="s">
        <v>124</v>
      </c>
      <c r="G227" s="81" t="s">
        <v>124</v>
      </c>
      <c r="H227" s="61">
        <v>39984</v>
      </c>
      <c r="I227" s="81" t="s">
        <v>126</v>
      </c>
      <c r="J227" s="81" t="s">
        <v>127</v>
      </c>
      <c r="K227" s="81"/>
      <c r="L227" s="81"/>
      <c r="M227" s="81"/>
      <c r="N227" s="81"/>
      <c r="O227" s="81"/>
      <c r="P227" s="81"/>
      <c r="Q227" s="81"/>
      <c r="R227" s="81"/>
      <c r="S227" s="81"/>
      <c r="T227" s="118">
        <v>2.60324</v>
      </c>
      <c r="U227" s="81">
        <v>65</v>
      </c>
      <c r="V227" s="81">
        <v>21</v>
      </c>
      <c r="W227" s="81">
        <v>14</v>
      </c>
      <c r="X227" s="81">
        <v>6.6</v>
      </c>
      <c r="Y227" s="81">
        <v>3.8</v>
      </c>
      <c r="Z227" s="81">
        <v>0.4</v>
      </c>
      <c r="AA227" s="102">
        <v>67.4803796726701</v>
      </c>
      <c r="AB227" s="102">
        <v>48.3422215159975</v>
      </c>
      <c r="AC227" s="102">
        <v>29.0583559445893</v>
      </c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>
        <v>21</v>
      </c>
      <c r="AO227" s="103">
        <v>0.09072</v>
      </c>
      <c r="AP227" s="81">
        <v>267</v>
      </c>
      <c r="AQ227" s="102">
        <f>AP227/AO227</f>
        <v>2943.121693121693</v>
      </c>
      <c r="AR227" s="81"/>
      <c r="AS227" s="102">
        <v>2943.12169312169</v>
      </c>
      <c r="AT227" s="118"/>
      <c r="AU227" s="102"/>
      <c r="AV227" s="102"/>
      <c r="AW227" s="102">
        <f>AW226</f>
        <v>3451.687230582174</v>
      </c>
      <c r="AX227" s="81"/>
      <c r="AY227" s="81" t="s">
        <v>131</v>
      </c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</row>
    <row r="228" spans="1:61" ht="15">
      <c r="A228" s="105">
        <v>12</v>
      </c>
      <c r="B228" s="81" t="s">
        <v>151</v>
      </c>
      <c r="C228" s="81" t="s">
        <v>153</v>
      </c>
      <c r="D228" s="81" t="s">
        <v>154</v>
      </c>
      <c r="E228" s="81" t="s">
        <v>20</v>
      </c>
      <c r="F228" s="81" t="s">
        <v>36</v>
      </c>
      <c r="G228" s="81" t="s">
        <v>226</v>
      </c>
      <c r="H228" s="61">
        <v>39984</v>
      </c>
      <c r="I228" s="81" t="s">
        <v>126</v>
      </c>
      <c r="J228" s="81" t="s">
        <v>127</v>
      </c>
      <c r="K228" s="81"/>
      <c r="L228" s="81"/>
      <c r="M228" s="81"/>
      <c r="N228" s="81"/>
      <c r="O228" s="81"/>
      <c r="P228" s="81"/>
      <c r="Q228" s="81"/>
      <c r="R228" s="81"/>
      <c r="S228" s="81"/>
      <c r="T228" s="118">
        <v>2.60324</v>
      </c>
      <c r="U228" s="81">
        <v>65</v>
      </c>
      <c r="V228" s="81">
        <v>21</v>
      </c>
      <c r="W228" s="81">
        <v>14</v>
      </c>
      <c r="X228" s="81">
        <v>6.6</v>
      </c>
      <c r="Y228" s="81">
        <v>3.8</v>
      </c>
      <c r="Z228" s="81">
        <v>0.4</v>
      </c>
      <c r="AA228" s="102">
        <v>67.4803796726701</v>
      </c>
      <c r="AB228" s="102">
        <v>48.3422215159975</v>
      </c>
      <c r="AC228" s="102">
        <v>29.0583559445893</v>
      </c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>
        <v>21</v>
      </c>
      <c r="AO228" s="103">
        <v>0.09072</v>
      </c>
      <c r="AP228" s="81">
        <v>329</v>
      </c>
      <c r="AQ228" s="102">
        <f>AP228/AO228</f>
        <v>3626.543209876543</v>
      </c>
      <c r="AR228" s="81"/>
      <c r="AS228" s="102">
        <v>3626.54320987654</v>
      </c>
      <c r="AT228" s="118">
        <f>AS228/AVERAGE(AS227,AS229)</f>
        <v>1.1463414634146334</v>
      </c>
      <c r="AU228" s="102"/>
      <c r="AV228" s="102">
        <f>AT228*$AU$250</f>
        <v>3825.10953794345</v>
      </c>
      <c r="AW228" s="102">
        <f>AW227</f>
        <v>3451.687230582174</v>
      </c>
      <c r="AX228" s="81"/>
      <c r="AY228" s="81" t="s">
        <v>131</v>
      </c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</row>
    <row r="229" spans="1:61" ht="15">
      <c r="A229" s="105">
        <v>12</v>
      </c>
      <c r="B229" s="81" t="s">
        <v>151</v>
      </c>
      <c r="C229" s="81" t="s">
        <v>153</v>
      </c>
      <c r="D229" s="81" t="s">
        <v>154</v>
      </c>
      <c r="E229" s="81" t="s">
        <v>20</v>
      </c>
      <c r="F229" s="81" t="s">
        <v>124</v>
      </c>
      <c r="G229" s="81" t="s">
        <v>124</v>
      </c>
      <c r="H229" s="61">
        <v>39984</v>
      </c>
      <c r="I229" s="81" t="s">
        <v>126</v>
      </c>
      <c r="J229" s="81" t="s">
        <v>127</v>
      </c>
      <c r="K229" s="81"/>
      <c r="L229" s="81"/>
      <c r="M229" s="81"/>
      <c r="N229" s="81"/>
      <c r="O229" s="81"/>
      <c r="P229" s="81"/>
      <c r="Q229" s="81"/>
      <c r="R229" s="81"/>
      <c r="S229" s="81"/>
      <c r="T229" s="118">
        <v>2.60324</v>
      </c>
      <c r="U229" s="81">
        <v>65</v>
      </c>
      <c r="V229" s="81">
        <v>21</v>
      </c>
      <c r="W229" s="81">
        <v>14</v>
      </c>
      <c r="X229" s="81">
        <v>6.6</v>
      </c>
      <c r="Y229" s="81">
        <v>3.8</v>
      </c>
      <c r="Z229" s="81">
        <v>0.4</v>
      </c>
      <c r="AA229" s="102">
        <v>67.4803796726701</v>
      </c>
      <c r="AB229" s="102">
        <v>48.3422215159975</v>
      </c>
      <c r="AC229" s="102">
        <v>29.0583559445893</v>
      </c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>
        <v>21</v>
      </c>
      <c r="AO229" s="103">
        <v>0.09072</v>
      </c>
      <c r="AP229" s="81">
        <v>307</v>
      </c>
      <c r="AQ229" s="102">
        <f>AP229/AO229</f>
        <v>3384.0388007054676</v>
      </c>
      <c r="AR229" s="81"/>
      <c r="AS229" s="102">
        <v>3384.03880070547</v>
      </c>
      <c r="AT229" s="118"/>
      <c r="AU229" s="102"/>
      <c r="AV229" s="102"/>
      <c r="AW229" s="102">
        <f>AW228</f>
        <v>3451.687230582174</v>
      </c>
      <c r="AX229" s="81"/>
      <c r="AY229" s="81" t="s">
        <v>131</v>
      </c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</row>
    <row r="230" spans="1:61" ht="15">
      <c r="A230" s="105">
        <v>12</v>
      </c>
      <c r="B230" s="81" t="s">
        <v>151</v>
      </c>
      <c r="C230" s="81" t="s">
        <v>153</v>
      </c>
      <c r="D230" s="81" t="s">
        <v>154</v>
      </c>
      <c r="E230" s="81" t="s">
        <v>20</v>
      </c>
      <c r="F230" s="81" t="s">
        <v>112</v>
      </c>
      <c r="G230" s="81" t="s">
        <v>189</v>
      </c>
      <c r="H230" s="61">
        <v>39984</v>
      </c>
      <c r="I230" s="81" t="s">
        <v>126</v>
      </c>
      <c r="J230" s="81" t="s">
        <v>127</v>
      </c>
      <c r="K230" s="81"/>
      <c r="L230" s="81"/>
      <c r="M230" s="81"/>
      <c r="N230" s="81"/>
      <c r="O230" s="81"/>
      <c r="P230" s="81"/>
      <c r="Q230" s="81"/>
      <c r="R230" s="81"/>
      <c r="S230" s="81"/>
      <c r="T230" s="118">
        <v>2.60324</v>
      </c>
      <c r="U230" s="81">
        <v>65</v>
      </c>
      <c r="V230" s="81">
        <v>21</v>
      </c>
      <c r="W230" s="81">
        <v>14</v>
      </c>
      <c r="X230" s="81">
        <v>6.6</v>
      </c>
      <c r="Y230" s="81">
        <v>3.8</v>
      </c>
      <c r="Z230" s="81">
        <v>0.4</v>
      </c>
      <c r="AA230" s="102">
        <v>67.4803796726701</v>
      </c>
      <c r="AB230" s="102">
        <v>48.3422215159975</v>
      </c>
      <c r="AC230" s="102">
        <v>29.0583559445893</v>
      </c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>
        <v>21</v>
      </c>
      <c r="AO230" s="103">
        <v>0.09072</v>
      </c>
      <c r="AP230" s="81">
        <v>378</v>
      </c>
      <c r="AQ230" s="102">
        <f>AP230/AO230</f>
        <v>4166.666666666667</v>
      </c>
      <c r="AR230" s="81"/>
      <c r="AS230" s="102">
        <v>4166.66666666667</v>
      </c>
      <c r="AT230" s="118">
        <f>AS230/AVERAGE(AS229,AS231)</f>
        <v>1.1943127962085311</v>
      </c>
      <c r="AU230" s="102"/>
      <c r="AV230" s="102">
        <f>AT230*$AU$250</f>
        <v>3985.1801700142946</v>
      </c>
      <c r="AW230" s="102">
        <f>AW229</f>
        <v>3451.687230582174</v>
      </c>
      <c r="AX230" s="81"/>
      <c r="AY230" s="81" t="s">
        <v>131</v>
      </c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</row>
    <row r="231" spans="1:61" ht="15">
      <c r="A231" s="105">
        <v>12</v>
      </c>
      <c r="B231" s="81" t="s">
        <v>151</v>
      </c>
      <c r="C231" s="81" t="s">
        <v>153</v>
      </c>
      <c r="D231" s="81" t="s">
        <v>154</v>
      </c>
      <c r="E231" s="81" t="s">
        <v>20</v>
      </c>
      <c r="F231" s="81" t="s">
        <v>124</v>
      </c>
      <c r="G231" s="81" t="s">
        <v>124</v>
      </c>
      <c r="H231" s="61">
        <v>39984</v>
      </c>
      <c r="I231" s="81" t="s">
        <v>126</v>
      </c>
      <c r="J231" s="81" t="s">
        <v>127</v>
      </c>
      <c r="K231" s="81"/>
      <c r="L231" s="81"/>
      <c r="M231" s="81"/>
      <c r="N231" s="81"/>
      <c r="O231" s="81"/>
      <c r="P231" s="81"/>
      <c r="Q231" s="81"/>
      <c r="R231" s="81"/>
      <c r="S231" s="81"/>
      <c r="T231" s="118">
        <v>2.60324</v>
      </c>
      <c r="U231" s="81">
        <v>65</v>
      </c>
      <c r="V231" s="81">
        <v>21</v>
      </c>
      <c r="W231" s="81">
        <v>14</v>
      </c>
      <c r="X231" s="81">
        <v>6.6</v>
      </c>
      <c r="Y231" s="81">
        <v>3.8</v>
      </c>
      <c r="Z231" s="81">
        <v>0.4</v>
      </c>
      <c r="AA231" s="102">
        <v>67.4803796726701</v>
      </c>
      <c r="AB231" s="102">
        <v>48.3422215159975</v>
      </c>
      <c r="AC231" s="102">
        <v>29.0583559445893</v>
      </c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>
        <v>21</v>
      </c>
      <c r="AO231" s="103">
        <v>0.09072</v>
      </c>
      <c r="AP231" s="81">
        <v>326</v>
      </c>
      <c r="AQ231" s="102">
        <f>AP231/AO231</f>
        <v>3593.47442680776</v>
      </c>
      <c r="AR231" s="81"/>
      <c r="AS231" s="102">
        <v>3593.47442680776</v>
      </c>
      <c r="AT231" s="118"/>
      <c r="AU231" s="102"/>
      <c r="AV231" s="102"/>
      <c r="AW231" s="102">
        <f>AW230</f>
        <v>3451.687230582174</v>
      </c>
      <c r="AX231" s="81"/>
      <c r="AY231" s="81" t="s">
        <v>131</v>
      </c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</row>
    <row r="232" spans="1:61" ht="15">
      <c r="A232" s="105">
        <v>12</v>
      </c>
      <c r="B232" s="81" t="s">
        <v>151</v>
      </c>
      <c r="C232" s="81" t="s">
        <v>153</v>
      </c>
      <c r="D232" s="81" t="s">
        <v>154</v>
      </c>
      <c r="E232" s="81" t="s">
        <v>20</v>
      </c>
      <c r="F232" s="81" t="s">
        <v>115</v>
      </c>
      <c r="G232" s="81" t="s">
        <v>227</v>
      </c>
      <c r="H232" s="61">
        <v>39984</v>
      </c>
      <c r="I232" s="81" t="s">
        <v>126</v>
      </c>
      <c r="J232" s="81" t="s">
        <v>127</v>
      </c>
      <c r="K232" s="81"/>
      <c r="L232" s="81"/>
      <c r="M232" s="81"/>
      <c r="N232" s="81"/>
      <c r="O232" s="81"/>
      <c r="P232" s="81"/>
      <c r="Q232" s="81"/>
      <c r="R232" s="81"/>
      <c r="S232" s="81"/>
      <c r="T232" s="118">
        <v>2.60324</v>
      </c>
      <c r="U232" s="81">
        <v>65</v>
      </c>
      <c r="V232" s="81">
        <v>21</v>
      </c>
      <c r="W232" s="81">
        <v>14</v>
      </c>
      <c r="X232" s="81">
        <v>6.6</v>
      </c>
      <c r="Y232" s="81">
        <v>3.8</v>
      </c>
      <c r="Z232" s="81">
        <v>0.4</v>
      </c>
      <c r="AA232" s="102">
        <v>67.4803796726701</v>
      </c>
      <c r="AB232" s="102">
        <v>48.3422215159975</v>
      </c>
      <c r="AC232" s="102">
        <v>29.0583559445893</v>
      </c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>
        <v>21</v>
      </c>
      <c r="AO232" s="103">
        <v>0.09072</v>
      </c>
      <c r="AP232" s="81">
        <v>377</v>
      </c>
      <c r="AQ232" s="102">
        <f>AP232/AO232</f>
        <v>4155.643738977073</v>
      </c>
      <c r="AR232" s="81"/>
      <c r="AS232" s="102">
        <v>4155.64373897707</v>
      </c>
      <c r="AT232" s="118">
        <f>AS232/AVERAGE(AS231,AS233)</f>
        <v>1.1253731343283573</v>
      </c>
      <c r="AU232" s="102"/>
      <c r="AV232" s="102">
        <f>AT232*$AU$250</f>
        <v>3755.1424660522002</v>
      </c>
      <c r="AW232" s="102">
        <f>AW231</f>
        <v>3451.687230582174</v>
      </c>
      <c r="AX232" s="81"/>
      <c r="AY232" s="81" t="s">
        <v>131</v>
      </c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</row>
    <row r="233" spans="1:256" ht="15">
      <c r="A233" s="105">
        <v>12</v>
      </c>
      <c r="B233" s="81" t="s">
        <v>151</v>
      </c>
      <c r="C233" s="81" t="s">
        <v>153</v>
      </c>
      <c r="D233" s="81" t="s">
        <v>154</v>
      </c>
      <c r="E233" s="81" t="s">
        <v>20</v>
      </c>
      <c r="F233" s="81" t="s">
        <v>124</v>
      </c>
      <c r="G233" s="81" t="s">
        <v>124</v>
      </c>
      <c r="H233" s="61">
        <v>39984</v>
      </c>
      <c r="I233" s="81" t="s">
        <v>126</v>
      </c>
      <c r="J233" s="81" t="s">
        <v>127</v>
      </c>
      <c r="K233" s="81"/>
      <c r="L233" s="81"/>
      <c r="M233" s="81"/>
      <c r="N233" s="81"/>
      <c r="O233" s="81"/>
      <c r="P233" s="81"/>
      <c r="Q233" s="81"/>
      <c r="R233" s="81"/>
      <c r="S233" s="81"/>
      <c r="T233" s="118">
        <v>2.60324</v>
      </c>
      <c r="U233" s="81">
        <v>65</v>
      </c>
      <c r="V233" s="81">
        <v>21</v>
      </c>
      <c r="W233" s="81">
        <v>14</v>
      </c>
      <c r="X233" s="81">
        <v>6.6</v>
      </c>
      <c r="Y233" s="81">
        <v>3.8</v>
      </c>
      <c r="Z233" s="81">
        <v>0.4</v>
      </c>
      <c r="AA233" s="102">
        <v>67.4803796726701</v>
      </c>
      <c r="AB233" s="102">
        <v>48.3422215159975</v>
      </c>
      <c r="AC233" s="102">
        <v>29.0583559445893</v>
      </c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>
        <v>21</v>
      </c>
      <c r="AO233" s="103">
        <v>0.09072</v>
      </c>
      <c r="AP233" s="81">
        <v>344</v>
      </c>
      <c r="AQ233" s="102">
        <f>AP233/AO233</f>
        <v>3791.887125220459</v>
      </c>
      <c r="AR233" s="81"/>
      <c r="AS233" s="102">
        <v>3791.88712522046</v>
      </c>
      <c r="AT233" s="118"/>
      <c r="AU233" s="102"/>
      <c r="AV233" s="102"/>
      <c r="AW233" s="102">
        <f>AW232</f>
        <v>3451.687230582174</v>
      </c>
      <c r="AX233" s="81"/>
      <c r="AY233" s="81" t="s">
        <v>131</v>
      </c>
      <c r="AZ233" s="81"/>
      <c r="BA233" s="81"/>
      <c r="BB233" s="81"/>
      <c r="BC233" s="81"/>
      <c r="BD233" s="81"/>
      <c r="BE233" s="81"/>
      <c r="BF233" s="81"/>
      <c r="BG233" s="81"/>
      <c r="BH233" s="81"/>
      <c r="BI233" s="123"/>
      <c r="BJ233" s="119"/>
      <c r="BK233" s="119"/>
      <c r="BL233" s="119"/>
      <c r="BM233" s="119"/>
      <c r="BN233" s="119"/>
      <c r="BO233" s="119"/>
      <c r="BP233" s="119"/>
      <c r="BQ233" s="119"/>
      <c r="BR233" s="119"/>
      <c r="BS233" s="119"/>
      <c r="BT233" s="119"/>
      <c r="BU233" s="119"/>
      <c r="BV233" s="119"/>
      <c r="BW233" s="119"/>
      <c r="BX233" s="119"/>
      <c r="BY233" s="119"/>
      <c r="BZ233" s="119"/>
      <c r="CA233" s="119"/>
      <c r="CB233" s="119"/>
      <c r="CC233" s="119"/>
      <c r="CD233" s="119"/>
      <c r="CE233" s="119"/>
      <c r="CF233" s="119"/>
      <c r="CG233" s="119"/>
      <c r="CH233" s="119"/>
      <c r="CI233" s="119"/>
      <c r="CJ233" s="119"/>
      <c r="CK233" s="119"/>
      <c r="CL233" s="119"/>
      <c r="CM233" s="119"/>
      <c r="CN233" s="119"/>
      <c r="CO233" s="119"/>
      <c r="CP233" s="119"/>
      <c r="CQ233" s="119"/>
      <c r="CR233" s="119"/>
      <c r="CS233" s="119"/>
      <c r="CT233" s="119"/>
      <c r="CU233" s="119"/>
      <c r="CV233" s="119"/>
      <c r="CW233" s="119"/>
      <c r="CX233" s="119"/>
      <c r="CY233" s="119"/>
      <c r="CZ233" s="119"/>
      <c r="DA233" s="119"/>
      <c r="DB233" s="119"/>
      <c r="DC233" s="119"/>
      <c r="DD233" s="119"/>
      <c r="DE233" s="119"/>
      <c r="DF233" s="119"/>
      <c r="DG233" s="119"/>
      <c r="DH233" s="119"/>
      <c r="DI233" s="119"/>
      <c r="DJ233" s="119"/>
      <c r="DK233" s="119"/>
      <c r="DL233" s="119"/>
      <c r="DM233" s="119"/>
      <c r="DN233" s="119"/>
      <c r="DO233" s="119"/>
      <c r="DP233" s="119"/>
      <c r="DQ233" s="119"/>
      <c r="DR233" s="119"/>
      <c r="DS233" s="119"/>
      <c r="DT233" s="119"/>
      <c r="DU233" s="119"/>
      <c r="DV233" s="119"/>
      <c r="DW233" s="119"/>
      <c r="DX233" s="119"/>
      <c r="DY233" s="119"/>
      <c r="DZ233" s="119"/>
      <c r="EA233" s="119"/>
      <c r="EB233" s="119"/>
      <c r="EC233" s="119"/>
      <c r="ED233" s="119"/>
      <c r="EE233" s="119"/>
      <c r="EF233" s="119"/>
      <c r="EG233" s="119"/>
      <c r="EH233" s="119"/>
      <c r="EI233" s="119"/>
      <c r="EJ233" s="119"/>
      <c r="EK233" s="119"/>
      <c r="EL233" s="119"/>
      <c r="EM233" s="119"/>
      <c r="EN233" s="119"/>
      <c r="EO233" s="119"/>
      <c r="EP233" s="119"/>
      <c r="EQ233" s="119"/>
      <c r="ER233" s="119"/>
      <c r="ES233" s="119"/>
      <c r="ET233" s="119"/>
      <c r="EU233" s="119"/>
      <c r="EV233" s="119"/>
      <c r="EW233" s="119"/>
      <c r="EX233" s="119"/>
      <c r="EY233" s="119"/>
      <c r="EZ233" s="119"/>
      <c r="FA233" s="119"/>
      <c r="FB233" s="119"/>
      <c r="FC233" s="119"/>
      <c r="FD233" s="119"/>
      <c r="FE233" s="119"/>
      <c r="FF233" s="119"/>
      <c r="FG233" s="119"/>
      <c r="FH233" s="119"/>
      <c r="FI233" s="119"/>
      <c r="FJ233" s="119"/>
      <c r="FK233" s="119"/>
      <c r="FL233" s="119"/>
      <c r="FM233" s="119"/>
      <c r="FN233" s="119"/>
      <c r="FO233" s="119"/>
      <c r="FP233" s="119"/>
      <c r="FQ233" s="119"/>
      <c r="FR233" s="119"/>
      <c r="FS233" s="119"/>
      <c r="FT233" s="119"/>
      <c r="FU233" s="119"/>
      <c r="FV233" s="119"/>
      <c r="FW233" s="119"/>
      <c r="FX233" s="119"/>
      <c r="FY233" s="119"/>
      <c r="FZ233" s="119"/>
      <c r="GA233" s="119"/>
      <c r="GB233" s="119"/>
      <c r="GC233" s="119"/>
      <c r="GD233" s="119"/>
      <c r="GE233" s="119"/>
      <c r="GF233" s="119"/>
      <c r="GG233" s="119"/>
      <c r="GH233" s="119"/>
      <c r="GI233" s="119"/>
      <c r="GJ233" s="119"/>
      <c r="GK233" s="119"/>
      <c r="GL233" s="119"/>
      <c r="GM233" s="119"/>
      <c r="GN233" s="119"/>
      <c r="GO233" s="119"/>
      <c r="GP233" s="119"/>
      <c r="GQ233" s="119"/>
      <c r="GR233" s="119"/>
      <c r="GS233" s="119"/>
      <c r="GT233" s="119"/>
      <c r="GU233" s="119"/>
      <c r="GV233" s="119"/>
      <c r="GW233" s="119"/>
      <c r="GX233" s="119"/>
      <c r="GY233" s="119"/>
      <c r="GZ233" s="119"/>
      <c r="HA233" s="119"/>
      <c r="HB233" s="119"/>
      <c r="HC233" s="119"/>
      <c r="HD233" s="119"/>
      <c r="HE233" s="119"/>
      <c r="HF233" s="119"/>
      <c r="HG233" s="119"/>
      <c r="HH233" s="119"/>
      <c r="HI233" s="119"/>
      <c r="HJ233" s="119"/>
      <c r="HK233" s="119"/>
      <c r="HL233" s="119"/>
      <c r="HM233" s="119"/>
      <c r="HN233" s="119"/>
      <c r="HO233" s="119"/>
      <c r="HP233" s="119"/>
      <c r="HQ233" s="119"/>
      <c r="HR233" s="119"/>
      <c r="HS233" s="119"/>
      <c r="HT233" s="119"/>
      <c r="HU233" s="119"/>
      <c r="HV233" s="119"/>
      <c r="HW233" s="119"/>
      <c r="HX233" s="119"/>
      <c r="HY233" s="119"/>
      <c r="HZ233" s="119"/>
      <c r="IA233" s="119"/>
      <c r="IB233" s="119"/>
      <c r="IC233" s="119"/>
      <c r="ID233" s="119"/>
      <c r="IE233" s="119"/>
      <c r="IF233" s="119"/>
      <c r="IG233" s="119"/>
      <c r="IH233" s="119"/>
      <c r="II233" s="119"/>
      <c r="IJ233" s="119"/>
      <c r="IK233" s="119"/>
      <c r="IL233" s="119"/>
      <c r="IM233" s="119"/>
      <c r="IN233" s="119"/>
      <c r="IO233" s="119"/>
      <c r="IP233" s="119"/>
      <c r="IQ233" s="119"/>
      <c r="IR233" s="119"/>
      <c r="IS233" s="119"/>
      <c r="IT233" s="119"/>
      <c r="IU233" s="119"/>
      <c r="IV233" s="119"/>
    </row>
    <row r="234" spans="1:61" ht="15">
      <c r="A234" s="105">
        <v>12</v>
      </c>
      <c r="B234" s="81" t="s">
        <v>151</v>
      </c>
      <c r="C234" s="81" t="s">
        <v>153</v>
      </c>
      <c r="D234" s="81" t="s">
        <v>154</v>
      </c>
      <c r="E234" s="81" t="s">
        <v>20</v>
      </c>
      <c r="F234" s="81">
        <v>3004</v>
      </c>
      <c r="G234" s="81" t="s">
        <v>246</v>
      </c>
      <c r="H234" s="61">
        <v>39984</v>
      </c>
      <c r="I234" s="81" t="s">
        <v>126</v>
      </c>
      <c r="J234" s="81" t="s">
        <v>127</v>
      </c>
      <c r="K234" s="81"/>
      <c r="L234" s="81"/>
      <c r="M234" s="81"/>
      <c r="N234" s="81"/>
      <c r="O234" s="81"/>
      <c r="P234" s="81"/>
      <c r="Q234" s="81"/>
      <c r="R234" s="81"/>
      <c r="S234" s="81"/>
      <c r="T234" s="118">
        <v>2.60324</v>
      </c>
      <c r="U234" s="81">
        <v>65</v>
      </c>
      <c r="V234" s="81">
        <v>21</v>
      </c>
      <c r="W234" s="81">
        <v>14</v>
      </c>
      <c r="X234" s="81">
        <v>6.6</v>
      </c>
      <c r="Y234" s="81">
        <v>3.8</v>
      </c>
      <c r="Z234" s="81">
        <v>0.4</v>
      </c>
      <c r="AA234" s="102">
        <v>67.4803796726701</v>
      </c>
      <c r="AB234" s="102">
        <v>48.3422215159975</v>
      </c>
      <c r="AC234" s="102">
        <v>29.0583559445893</v>
      </c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>
        <v>21</v>
      </c>
      <c r="AO234" s="103">
        <v>0.09072</v>
      </c>
      <c r="AP234" s="81">
        <v>302</v>
      </c>
      <c r="AQ234" s="102">
        <f>AP234/AO234</f>
        <v>3328.924162257496</v>
      </c>
      <c r="AR234" s="81"/>
      <c r="AS234" s="102">
        <v>3328.9241622575</v>
      </c>
      <c r="AT234" s="118">
        <f>AS234/AVERAGE(AS233,AS235)</f>
        <v>0.855524079320114</v>
      </c>
      <c r="AU234" s="102"/>
      <c r="AV234" s="102">
        <f>AT234*$AU$250</f>
        <v>2854.7107648011493</v>
      </c>
      <c r="AW234" s="102">
        <f>AW233</f>
        <v>3451.687230582174</v>
      </c>
      <c r="AX234" s="81"/>
      <c r="AY234" s="81" t="s">
        <v>131</v>
      </c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</row>
    <row r="235" spans="1:61" ht="15">
      <c r="A235" s="105">
        <v>12</v>
      </c>
      <c r="B235" s="81" t="s">
        <v>151</v>
      </c>
      <c r="C235" s="81" t="s">
        <v>153</v>
      </c>
      <c r="D235" s="81" t="s">
        <v>154</v>
      </c>
      <c r="E235" s="81" t="s">
        <v>20</v>
      </c>
      <c r="F235" s="81" t="s">
        <v>124</v>
      </c>
      <c r="G235" s="81" t="s">
        <v>124</v>
      </c>
      <c r="H235" s="61">
        <v>39984</v>
      </c>
      <c r="I235" s="81" t="s">
        <v>126</v>
      </c>
      <c r="J235" s="81" t="s">
        <v>127</v>
      </c>
      <c r="K235" s="81"/>
      <c r="L235" s="81"/>
      <c r="M235" s="81"/>
      <c r="N235" s="81"/>
      <c r="O235" s="81"/>
      <c r="P235" s="81"/>
      <c r="Q235" s="81"/>
      <c r="R235" s="81"/>
      <c r="S235" s="81"/>
      <c r="T235" s="118">
        <v>2.60324</v>
      </c>
      <c r="U235" s="81">
        <v>65</v>
      </c>
      <c r="V235" s="81">
        <v>21</v>
      </c>
      <c r="W235" s="81">
        <v>14</v>
      </c>
      <c r="X235" s="81">
        <v>6.6</v>
      </c>
      <c r="Y235" s="81">
        <v>3.8</v>
      </c>
      <c r="Z235" s="81">
        <v>0.4</v>
      </c>
      <c r="AA235" s="102">
        <v>67.4803796726701</v>
      </c>
      <c r="AB235" s="102">
        <v>48.3422215159975</v>
      </c>
      <c r="AC235" s="102">
        <v>29.0583559445893</v>
      </c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>
        <v>21</v>
      </c>
      <c r="AO235" s="103">
        <v>0.09072</v>
      </c>
      <c r="AP235" s="81">
        <v>362</v>
      </c>
      <c r="AQ235" s="102">
        <f>AP235/AO235</f>
        <v>3990.2998236331573</v>
      </c>
      <c r="AR235" s="81"/>
      <c r="AS235" s="102">
        <v>3990.29982363316</v>
      </c>
      <c r="AT235" s="118"/>
      <c r="AU235" s="102"/>
      <c r="AV235" s="102"/>
      <c r="AW235" s="102">
        <f>AW234</f>
        <v>3451.687230582174</v>
      </c>
      <c r="AX235" s="81"/>
      <c r="AY235" s="81" t="s">
        <v>131</v>
      </c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</row>
    <row r="236" spans="1:61" ht="15">
      <c r="A236" s="105">
        <v>12</v>
      </c>
      <c r="B236" s="81" t="s">
        <v>151</v>
      </c>
      <c r="C236" s="81" t="s">
        <v>153</v>
      </c>
      <c r="D236" s="81" t="s">
        <v>154</v>
      </c>
      <c r="E236" s="81" t="s">
        <v>20</v>
      </c>
      <c r="F236" s="81" t="s">
        <v>260</v>
      </c>
      <c r="G236" s="81" t="s">
        <v>254</v>
      </c>
      <c r="H236" s="61">
        <v>39984</v>
      </c>
      <c r="I236" s="81" t="s">
        <v>126</v>
      </c>
      <c r="J236" s="81" t="s">
        <v>127</v>
      </c>
      <c r="K236" s="81"/>
      <c r="L236" s="81"/>
      <c r="M236" s="81"/>
      <c r="N236" s="81"/>
      <c r="O236" s="81"/>
      <c r="P236" s="81"/>
      <c r="Q236" s="81"/>
      <c r="R236" s="81"/>
      <c r="S236" s="81"/>
      <c r="T236" s="118">
        <v>2.60324</v>
      </c>
      <c r="U236" s="81">
        <v>65</v>
      </c>
      <c r="V236" s="81">
        <v>21</v>
      </c>
      <c r="W236" s="81">
        <v>14</v>
      </c>
      <c r="X236" s="81">
        <v>6.6</v>
      </c>
      <c r="Y236" s="81">
        <v>3.8</v>
      </c>
      <c r="Z236" s="81">
        <v>0.4</v>
      </c>
      <c r="AA236" s="102">
        <v>67.4803796726701</v>
      </c>
      <c r="AB236" s="102">
        <v>48.3422215159975</v>
      </c>
      <c r="AC236" s="102">
        <v>29.0583559445893</v>
      </c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>
        <v>21</v>
      </c>
      <c r="AO236" s="103">
        <v>0.09072</v>
      </c>
      <c r="AP236" s="81">
        <v>376</v>
      </c>
      <c r="AQ236" s="102">
        <f>AP236/AO236</f>
        <v>4144.620811287478</v>
      </c>
      <c r="AR236" s="81"/>
      <c r="AS236" s="102">
        <v>4144.62081128748</v>
      </c>
      <c r="AT236" s="118">
        <f>AS236/AVERAGE(AS235,AS237)</f>
        <v>1.038674033149171</v>
      </c>
      <c r="AU236" s="102"/>
      <c r="AV236" s="102">
        <f>AT236*$AU$250</f>
        <v>3465.845106202906</v>
      </c>
      <c r="AW236" s="102">
        <f>AW235</f>
        <v>3451.687230582174</v>
      </c>
      <c r="AX236" s="81"/>
      <c r="AY236" s="81" t="s">
        <v>131</v>
      </c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</row>
    <row r="237" spans="1:61" ht="15">
      <c r="A237" s="105">
        <v>12</v>
      </c>
      <c r="B237" s="81" t="s">
        <v>151</v>
      </c>
      <c r="C237" s="81" t="s">
        <v>153</v>
      </c>
      <c r="D237" s="81" t="s">
        <v>154</v>
      </c>
      <c r="E237" s="81" t="s">
        <v>20</v>
      </c>
      <c r="F237" s="81" t="s">
        <v>124</v>
      </c>
      <c r="G237" s="81" t="s">
        <v>124</v>
      </c>
      <c r="H237" s="61">
        <v>39984</v>
      </c>
      <c r="I237" s="81" t="s">
        <v>126</v>
      </c>
      <c r="J237" s="81" t="s">
        <v>127</v>
      </c>
      <c r="K237" s="81"/>
      <c r="L237" s="81"/>
      <c r="M237" s="81"/>
      <c r="N237" s="81"/>
      <c r="O237" s="81"/>
      <c r="P237" s="81"/>
      <c r="Q237" s="81"/>
      <c r="R237" s="81"/>
      <c r="S237" s="81"/>
      <c r="T237" s="118">
        <v>2.60324</v>
      </c>
      <c r="U237" s="81">
        <v>65</v>
      </c>
      <c r="V237" s="81">
        <v>21</v>
      </c>
      <c r="W237" s="81">
        <v>14</v>
      </c>
      <c r="X237" s="81">
        <v>6.6</v>
      </c>
      <c r="Y237" s="81">
        <v>3.8</v>
      </c>
      <c r="Z237" s="81">
        <v>0.4</v>
      </c>
      <c r="AA237" s="102">
        <v>67.4803796726701</v>
      </c>
      <c r="AB237" s="102">
        <v>48.3422215159975</v>
      </c>
      <c r="AC237" s="102">
        <v>29.0583559445893</v>
      </c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>
        <v>21</v>
      </c>
      <c r="AO237" s="103">
        <v>0.09072</v>
      </c>
      <c r="AP237" s="81">
        <v>362</v>
      </c>
      <c r="AQ237" s="102">
        <f>AP237/AO237</f>
        <v>3990.2998236331573</v>
      </c>
      <c r="AR237" s="81"/>
      <c r="AS237" s="102">
        <v>3990.29982363316</v>
      </c>
      <c r="AT237" s="118"/>
      <c r="AU237" s="102"/>
      <c r="AV237" s="102"/>
      <c r="AW237" s="102">
        <f>AW236</f>
        <v>3451.687230582174</v>
      </c>
      <c r="AX237" s="81"/>
      <c r="AY237" s="81" t="s">
        <v>131</v>
      </c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</row>
    <row r="238" spans="1:61" ht="15">
      <c r="A238" s="105">
        <v>12</v>
      </c>
      <c r="B238" s="81" t="s">
        <v>151</v>
      </c>
      <c r="C238" s="81" t="s">
        <v>153</v>
      </c>
      <c r="D238" s="81" t="s">
        <v>154</v>
      </c>
      <c r="E238" s="81" t="s">
        <v>20</v>
      </c>
      <c r="F238" s="81">
        <v>2330</v>
      </c>
      <c r="G238" s="81" t="s">
        <v>183</v>
      </c>
      <c r="H238" s="61">
        <v>39984</v>
      </c>
      <c r="I238" s="81" t="s">
        <v>126</v>
      </c>
      <c r="J238" s="81" t="s">
        <v>127</v>
      </c>
      <c r="K238" s="81"/>
      <c r="L238" s="81"/>
      <c r="M238" s="81"/>
      <c r="N238" s="81"/>
      <c r="O238" s="81"/>
      <c r="P238" s="81"/>
      <c r="Q238" s="81"/>
      <c r="R238" s="81"/>
      <c r="S238" s="81"/>
      <c r="T238" s="118">
        <v>2.60324</v>
      </c>
      <c r="U238" s="81">
        <v>65</v>
      </c>
      <c r="V238" s="81">
        <v>21</v>
      </c>
      <c r="W238" s="81">
        <v>14</v>
      </c>
      <c r="X238" s="81">
        <v>6.6</v>
      </c>
      <c r="Y238" s="81">
        <v>3.8</v>
      </c>
      <c r="Z238" s="81">
        <v>0.4</v>
      </c>
      <c r="AA238" s="102">
        <v>67.4803796726701</v>
      </c>
      <c r="AB238" s="102">
        <v>48.3422215159975</v>
      </c>
      <c r="AC238" s="102">
        <v>29.0583559445893</v>
      </c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>
        <v>21</v>
      </c>
      <c r="AO238" s="103">
        <v>0.09072</v>
      </c>
      <c r="AP238" s="81">
        <v>308</v>
      </c>
      <c r="AQ238" s="102">
        <f>AP238/AO238</f>
        <v>3395.061728395062</v>
      </c>
      <c r="AR238" s="81"/>
      <c r="AS238" s="102">
        <v>3395.06172839506</v>
      </c>
      <c r="AT238" s="118">
        <f>AS238/AVERAGE(AS237,AS239)</f>
        <v>0.8992700729926997</v>
      </c>
      <c r="AU238" s="102"/>
      <c r="AV238" s="102">
        <f>AT238*$AU$250</f>
        <v>3000.6822950861847</v>
      </c>
      <c r="AW238" s="102">
        <f>AW237</f>
        <v>3451.687230582174</v>
      </c>
      <c r="AX238" s="81"/>
      <c r="AY238" s="81" t="s">
        <v>131</v>
      </c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</row>
    <row r="239" spans="1:61" ht="15">
      <c r="A239" s="105">
        <v>12</v>
      </c>
      <c r="B239" s="81" t="s">
        <v>151</v>
      </c>
      <c r="C239" s="81" t="s">
        <v>153</v>
      </c>
      <c r="D239" s="81" t="s">
        <v>154</v>
      </c>
      <c r="E239" s="81" t="s">
        <v>20</v>
      </c>
      <c r="F239" s="81" t="s">
        <v>124</v>
      </c>
      <c r="G239" s="81" t="s">
        <v>124</v>
      </c>
      <c r="H239" s="61">
        <v>39984</v>
      </c>
      <c r="I239" s="81" t="s">
        <v>126</v>
      </c>
      <c r="J239" s="81" t="s">
        <v>127</v>
      </c>
      <c r="K239" s="81"/>
      <c r="L239" s="81"/>
      <c r="M239" s="81"/>
      <c r="N239" s="81"/>
      <c r="O239" s="81"/>
      <c r="P239" s="81"/>
      <c r="Q239" s="81"/>
      <c r="R239" s="81"/>
      <c r="S239" s="81"/>
      <c r="T239" s="118">
        <v>2.60324</v>
      </c>
      <c r="U239" s="81">
        <v>65</v>
      </c>
      <c r="V239" s="81">
        <v>21</v>
      </c>
      <c r="W239" s="81">
        <v>14</v>
      </c>
      <c r="X239" s="81">
        <v>6.6</v>
      </c>
      <c r="Y239" s="81">
        <v>3.8</v>
      </c>
      <c r="Z239" s="81">
        <v>0.4</v>
      </c>
      <c r="AA239" s="102">
        <v>67.4803796726701</v>
      </c>
      <c r="AB239" s="102">
        <v>48.3422215159975</v>
      </c>
      <c r="AC239" s="102">
        <v>29.0583559445893</v>
      </c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>
        <v>21</v>
      </c>
      <c r="AO239" s="103">
        <v>0.09072</v>
      </c>
      <c r="AP239" s="81">
        <v>323</v>
      </c>
      <c r="AQ239" s="102">
        <f>AP239/AO239</f>
        <v>3560.4056437389772</v>
      </c>
      <c r="AR239" s="81"/>
      <c r="AS239" s="102">
        <v>3560.40564373898</v>
      </c>
      <c r="AT239" s="118"/>
      <c r="AU239" s="102"/>
      <c r="AV239" s="102"/>
      <c r="AW239" s="102">
        <f>AW238</f>
        <v>3451.687230582174</v>
      </c>
      <c r="AX239" s="81"/>
      <c r="AY239" s="81" t="s">
        <v>131</v>
      </c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</row>
    <row r="240" spans="1:61" ht="15">
      <c r="A240" s="105">
        <v>12</v>
      </c>
      <c r="B240" s="81" t="s">
        <v>151</v>
      </c>
      <c r="C240" s="81" t="s">
        <v>153</v>
      </c>
      <c r="D240" s="81" t="s">
        <v>154</v>
      </c>
      <c r="E240" s="81" t="s">
        <v>20</v>
      </c>
      <c r="F240" s="81" t="s">
        <v>267</v>
      </c>
      <c r="G240" s="81" t="s">
        <v>252</v>
      </c>
      <c r="H240" s="61">
        <v>39984</v>
      </c>
      <c r="I240" s="81" t="s">
        <v>126</v>
      </c>
      <c r="J240" s="81" t="s">
        <v>127</v>
      </c>
      <c r="K240" s="81"/>
      <c r="L240" s="81"/>
      <c r="M240" s="81"/>
      <c r="N240" s="81"/>
      <c r="O240" s="81"/>
      <c r="P240" s="81"/>
      <c r="Q240" s="81"/>
      <c r="R240" s="81"/>
      <c r="S240" s="81"/>
      <c r="T240" s="118">
        <v>2.60324</v>
      </c>
      <c r="U240" s="81">
        <v>65</v>
      </c>
      <c r="V240" s="81">
        <v>21</v>
      </c>
      <c r="W240" s="81">
        <v>14</v>
      </c>
      <c r="X240" s="81">
        <v>6.6</v>
      </c>
      <c r="Y240" s="81">
        <v>3.8</v>
      </c>
      <c r="Z240" s="81">
        <v>0.4</v>
      </c>
      <c r="AA240" s="102">
        <v>67.4803796726701</v>
      </c>
      <c r="AB240" s="102">
        <v>48.3422215159975</v>
      </c>
      <c r="AC240" s="102">
        <v>29.0583559445893</v>
      </c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>
        <v>21</v>
      </c>
      <c r="AO240" s="103">
        <v>0.09072</v>
      </c>
      <c r="AP240" s="81">
        <v>301</v>
      </c>
      <c r="AQ240" s="102">
        <f>AP240/AO240</f>
        <v>3317.9012345679016</v>
      </c>
      <c r="AR240" s="81"/>
      <c r="AS240" s="102">
        <v>3317.9012345679</v>
      </c>
      <c r="AT240" s="118">
        <f>AS240/AVERAGE(AS239,AS241)</f>
        <v>0.9725363489499183</v>
      </c>
      <c r="AU240" s="102"/>
      <c r="AV240" s="102">
        <f>AT240*$AU$250</f>
        <v>3245.1570348716255</v>
      </c>
      <c r="AW240" s="102">
        <f>AW239</f>
        <v>3451.687230582174</v>
      </c>
      <c r="AX240" s="81"/>
      <c r="AY240" s="81" t="s">
        <v>131</v>
      </c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</row>
    <row r="241" spans="1:61" ht="15">
      <c r="A241" s="105">
        <v>12</v>
      </c>
      <c r="B241" s="81" t="s">
        <v>151</v>
      </c>
      <c r="C241" s="81" t="s">
        <v>153</v>
      </c>
      <c r="D241" s="81" t="s">
        <v>154</v>
      </c>
      <c r="E241" s="81" t="s">
        <v>20</v>
      </c>
      <c r="F241" s="81" t="s">
        <v>124</v>
      </c>
      <c r="G241" s="81" t="s">
        <v>124</v>
      </c>
      <c r="H241" s="61">
        <v>39984</v>
      </c>
      <c r="I241" s="81" t="s">
        <v>126</v>
      </c>
      <c r="J241" s="81" t="s">
        <v>127</v>
      </c>
      <c r="K241" s="81"/>
      <c r="L241" s="81"/>
      <c r="M241" s="81"/>
      <c r="N241" s="81"/>
      <c r="O241" s="81"/>
      <c r="P241" s="81"/>
      <c r="Q241" s="81"/>
      <c r="R241" s="81"/>
      <c r="S241" s="81"/>
      <c r="T241" s="118">
        <v>2.60324</v>
      </c>
      <c r="U241" s="81">
        <v>65</v>
      </c>
      <c r="V241" s="81">
        <v>21</v>
      </c>
      <c r="W241" s="81">
        <v>14</v>
      </c>
      <c r="X241" s="81">
        <v>6.6</v>
      </c>
      <c r="Y241" s="81">
        <v>3.8</v>
      </c>
      <c r="Z241" s="81">
        <v>0.4</v>
      </c>
      <c r="AA241" s="102">
        <v>67.4803796726701</v>
      </c>
      <c r="AB241" s="102">
        <v>48.3422215159975</v>
      </c>
      <c r="AC241" s="102">
        <v>29.0583559445893</v>
      </c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>
        <v>21</v>
      </c>
      <c r="AO241" s="103">
        <v>0.09072</v>
      </c>
      <c r="AP241" s="81">
        <v>296</v>
      </c>
      <c r="AQ241" s="102">
        <f>AP241/AO241</f>
        <v>3262.7865961199295</v>
      </c>
      <c r="AR241" s="81"/>
      <c r="AS241" s="102">
        <v>3262.78659611993</v>
      </c>
      <c r="AT241" s="118"/>
      <c r="AU241" s="102"/>
      <c r="AV241" s="102"/>
      <c r="AW241" s="102">
        <f>AW240</f>
        <v>3451.687230582174</v>
      </c>
      <c r="AX241" s="81"/>
      <c r="AY241" s="81" t="s">
        <v>131</v>
      </c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</row>
    <row r="242" spans="1:61" ht="15">
      <c r="A242" s="105">
        <v>12</v>
      </c>
      <c r="B242" s="81" t="s">
        <v>151</v>
      </c>
      <c r="C242" s="81" t="s">
        <v>153</v>
      </c>
      <c r="D242" s="81" t="s">
        <v>154</v>
      </c>
      <c r="E242" s="81" t="s">
        <v>20</v>
      </c>
      <c r="F242" s="81">
        <v>1005</v>
      </c>
      <c r="G242" s="81" t="s">
        <v>241</v>
      </c>
      <c r="H242" s="61">
        <v>39984</v>
      </c>
      <c r="I242" s="81" t="s">
        <v>126</v>
      </c>
      <c r="J242" s="81" t="s">
        <v>127</v>
      </c>
      <c r="K242" s="81"/>
      <c r="L242" s="81"/>
      <c r="M242" s="81"/>
      <c r="N242" s="81"/>
      <c r="O242" s="81"/>
      <c r="P242" s="81"/>
      <c r="Q242" s="81"/>
      <c r="R242" s="81"/>
      <c r="S242" s="81"/>
      <c r="T242" s="118">
        <v>2.60324</v>
      </c>
      <c r="U242" s="81">
        <v>65</v>
      </c>
      <c r="V242" s="81">
        <v>21</v>
      </c>
      <c r="W242" s="81">
        <v>14</v>
      </c>
      <c r="X242" s="81">
        <v>6.6</v>
      </c>
      <c r="Y242" s="81">
        <v>3.8</v>
      </c>
      <c r="Z242" s="81">
        <v>0.4</v>
      </c>
      <c r="AA242" s="102">
        <v>67.4803796726701</v>
      </c>
      <c r="AB242" s="102">
        <v>48.3422215159975</v>
      </c>
      <c r="AC242" s="102">
        <v>29.0583559445893</v>
      </c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>
        <v>21</v>
      </c>
      <c r="AO242" s="103">
        <v>0.09072</v>
      </c>
      <c r="AP242" s="81">
        <v>231</v>
      </c>
      <c r="AQ242" s="102">
        <f>AP242/AO242</f>
        <v>2546.2962962962965</v>
      </c>
      <c r="AR242" s="81"/>
      <c r="AS242" s="102">
        <v>2546.2962962963</v>
      </c>
      <c r="AT242" s="118">
        <f>AS242/AVERAGE(AS241,AS243)</f>
        <v>0.8235294117647076</v>
      </c>
      <c r="AU242" s="102"/>
      <c r="AV242" s="102">
        <f>AT242*$AU$250</f>
        <v>2747.951032264764</v>
      </c>
      <c r="AW242" s="102">
        <f>AW241</f>
        <v>3451.687230582174</v>
      </c>
      <c r="AX242" s="81"/>
      <c r="AY242" s="81" t="s">
        <v>131</v>
      </c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</row>
    <row r="243" spans="1:61" ht="15">
      <c r="A243" s="105">
        <v>12</v>
      </c>
      <c r="B243" s="81" t="s">
        <v>151</v>
      </c>
      <c r="C243" s="81" t="s">
        <v>153</v>
      </c>
      <c r="D243" s="81" t="s">
        <v>154</v>
      </c>
      <c r="E243" s="81" t="s">
        <v>20</v>
      </c>
      <c r="F243" s="81" t="s">
        <v>124</v>
      </c>
      <c r="G243" s="81" t="s">
        <v>124</v>
      </c>
      <c r="H243" s="61">
        <v>39984</v>
      </c>
      <c r="I243" s="81" t="s">
        <v>126</v>
      </c>
      <c r="J243" s="81" t="s">
        <v>127</v>
      </c>
      <c r="K243" s="81"/>
      <c r="L243" s="81"/>
      <c r="M243" s="81"/>
      <c r="N243" s="81"/>
      <c r="O243" s="81"/>
      <c r="P243" s="81"/>
      <c r="Q243" s="81"/>
      <c r="R243" s="81"/>
      <c r="S243" s="81"/>
      <c r="T243" s="118">
        <v>2.60324</v>
      </c>
      <c r="U243" s="81">
        <v>65</v>
      </c>
      <c r="V243" s="81">
        <v>21</v>
      </c>
      <c r="W243" s="81">
        <v>14</v>
      </c>
      <c r="X243" s="81">
        <v>6.6</v>
      </c>
      <c r="Y243" s="81">
        <v>3.8</v>
      </c>
      <c r="Z243" s="81">
        <v>0.4</v>
      </c>
      <c r="AA243" s="102">
        <v>67.4803796726701</v>
      </c>
      <c r="AB243" s="102">
        <v>48.3422215159975</v>
      </c>
      <c r="AC243" s="102">
        <v>29.0583559445893</v>
      </c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>
        <v>21</v>
      </c>
      <c r="AO243" s="103">
        <v>0.09072</v>
      </c>
      <c r="AP243" s="81">
        <v>265</v>
      </c>
      <c r="AQ243" s="102">
        <f>AP243/AO243</f>
        <v>2921.0758377425045</v>
      </c>
      <c r="AR243" s="81"/>
      <c r="AS243" s="102">
        <v>2921.0758377425</v>
      </c>
      <c r="AT243" s="118"/>
      <c r="AU243" s="102"/>
      <c r="AV243" s="102"/>
      <c r="AW243" s="102">
        <f>AW242</f>
        <v>3451.687230582174</v>
      </c>
      <c r="AX243" s="81"/>
      <c r="AY243" s="81" t="s">
        <v>131</v>
      </c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</row>
    <row r="244" spans="1:61" ht="15">
      <c r="A244" s="105">
        <v>12</v>
      </c>
      <c r="B244" s="81" t="s">
        <v>151</v>
      </c>
      <c r="C244" s="81" t="s">
        <v>153</v>
      </c>
      <c r="D244" s="81" t="s">
        <v>154</v>
      </c>
      <c r="E244" s="81" t="s">
        <v>20</v>
      </c>
      <c r="F244" s="81">
        <v>2004</v>
      </c>
      <c r="G244" s="81" t="s">
        <v>247</v>
      </c>
      <c r="H244" s="61">
        <v>39984</v>
      </c>
      <c r="I244" s="81" t="s">
        <v>126</v>
      </c>
      <c r="J244" s="81" t="s">
        <v>127</v>
      </c>
      <c r="K244" s="81"/>
      <c r="L244" s="81"/>
      <c r="M244" s="81"/>
      <c r="N244" s="81"/>
      <c r="O244" s="81"/>
      <c r="P244" s="81"/>
      <c r="Q244" s="81"/>
      <c r="R244" s="81"/>
      <c r="S244" s="81"/>
      <c r="T244" s="118">
        <v>2.60324</v>
      </c>
      <c r="U244" s="81">
        <v>65</v>
      </c>
      <c r="V244" s="81">
        <v>21</v>
      </c>
      <c r="W244" s="81">
        <v>14</v>
      </c>
      <c r="X244" s="81">
        <v>6.6</v>
      </c>
      <c r="Y244" s="81">
        <v>3.8</v>
      </c>
      <c r="Z244" s="81">
        <v>0.4</v>
      </c>
      <c r="AA244" s="102">
        <v>67.4803796726701</v>
      </c>
      <c r="AB244" s="102">
        <v>48.3422215159975</v>
      </c>
      <c r="AC244" s="102">
        <v>29.0583559445893</v>
      </c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>
        <v>21</v>
      </c>
      <c r="AO244" s="103">
        <v>0.09072</v>
      </c>
      <c r="AP244" s="81">
        <v>297</v>
      </c>
      <c r="AQ244" s="102">
        <f>AP244/AO244</f>
        <v>3273.809523809524</v>
      </c>
      <c r="AR244" s="81"/>
      <c r="AS244" s="102">
        <v>3273.80952380952</v>
      </c>
      <c r="AT244" s="118">
        <f>AS244/AVERAGE(AS243,AS245)</f>
        <v>1.0999999999999992</v>
      </c>
      <c r="AU244" s="102"/>
      <c r="AV244" s="102">
        <f>AT244*$AU$250</f>
        <v>3670.4774502393525</v>
      </c>
      <c r="AW244" s="102">
        <f>AW243</f>
        <v>3451.687230582174</v>
      </c>
      <c r="AX244" s="81"/>
      <c r="AY244" s="81" t="s">
        <v>131</v>
      </c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</row>
    <row r="245" spans="1:61" ht="15">
      <c r="A245" s="105">
        <v>12</v>
      </c>
      <c r="B245" s="81" t="s">
        <v>151</v>
      </c>
      <c r="C245" s="81" t="s">
        <v>153</v>
      </c>
      <c r="D245" s="81" t="s">
        <v>154</v>
      </c>
      <c r="E245" s="81" t="s">
        <v>20</v>
      </c>
      <c r="F245" s="81" t="s">
        <v>124</v>
      </c>
      <c r="G245" s="81" t="s">
        <v>124</v>
      </c>
      <c r="H245" s="61">
        <v>39984</v>
      </c>
      <c r="I245" s="81" t="s">
        <v>126</v>
      </c>
      <c r="J245" s="81" t="s">
        <v>127</v>
      </c>
      <c r="K245" s="81"/>
      <c r="L245" s="81"/>
      <c r="M245" s="81"/>
      <c r="N245" s="81"/>
      <c r="O245" s="81"/>
      <c r="P245" s="81"/>
      <c r="Q245" s="81"/>
      <c r="R245" s="81"/>
      <c r="S245" s="81"/>
      <c r="T245" s="118">
        <v>2.60324</v>
      </c>
      <c r="U245" s="81">
        <v>65</v>
      </c>
      <c r="V245" s="81">
        <v>21</v>
      </c>
      <c r="W245" s="81">
        <v>14</v>
      </c>
      <c r="X245" s="81">
        <v>6.6</v>
      </c>
      <c r="Y245" s="81">
        <v>3.8</v>
      </c>
      <c r="Z245" s="81">
        <v>0.4</v>
      </c>
      <c r="AA245" s="102">
        <v>67.4803796726701</v>
      </c>
      <c r="AB245" s="102">
        <v>48.3422215159975</v>
      </c>
      <c r="AC245" s="102">
        <v>29.0583559445893</v>
      </c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>
        <v>21</v>
      </c>
      <c r="AO245" s="103">
        <v>0.09072</v>
      </c>
      <c r="AP245" s="81">
        <v>275</v>
      </c>
      <c r="AQ245" s="102">
        <f>AP245/AO245</f>
        <v>3031.3051146384482</v>
      </c>
      <c r="AR245" s="81"/>
      <c r="AS245" s="102">
        <v>3031.30511463845</v>
      </c>
      <c r="AT245" s="118"/>
      <c r="AU245" s="102"/>
      <c r="AV245" s="102"/>
      <c r="AW245" s="102">
        <f>AW244</f>
        <v>3451.687230582174</v>
      </c>
      <c r="AX245" s="81"/>
      <c r="AY245" s="81" t="s">
        <v>131</v>
      </c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</row>
    <row r="246" spans="1:61" ht="15">
      <c r="A246" s="105">
        <v>12</v>
      </c>
      <c r="B246" s="81" t="s">
        <v>151</v>
      </c>
      <c r="C246" s="81" t="s">
        <v>153</v>
      </c>
      <c r="D246" s="81" t="s">
        <v>154</v>
      </c>
      <c r="E246" s="81" t="s">
        <v>20</v>
      </c>
      <c r="F246" s="81" t="s">
        <v>179</v>
      </c>
      <c r="G246" s="81" t="s">
        <v>180</v>
      </c>
      <c r="H246" s="61">
        <v>39984</v>
      </c>
      <c r="I246" s="81" t="s">
        <v>126</v>
      </c>
      <c r="J246" s="81" t="s">
        <v>127</v>
      </c>
      <c r="K246" s="81"/>
      <c r="L246" s="81"/>
      <c r="M246" s="81"/>
      <c r="N246" s="81"/>
      <c r="O246" s="81"/>
      <c r="P246" s="81"/>
      <c r="Q246" s="81"/>
      <c r="R246" s="81"/>
      <c r="S246" s="81"/>
      <c r="T246" s="118">
        <v>2.60324</v>
      </c>
      <c r="U246" s="81">
        <v>65</v>
      </c>
      <c r="V246" s="81">
        <v>21</v>
      </c>
      <c r="W246" s="81">
        <v>14</v>
      </c>
      <c r="X246" s="81">
        <v>6.6</v>
      </c>
      <c r="Y246" s="81">
        <v>3.8</v>
      </c>
      <c r="Z246" s="81">
        <v>0.4</v>
      </c>
      <c r="AA246" s="102">
        <v>67.4803796726701</v>
      </c>
      <c r="AB246" s="102">
        <v>48.3422215159975</v>
      </c>
      <c r="AC246" s="102">
        <v>29.0583559445893</v>
      </c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>
        <v>21</v>
      </c>
      <c r="AO246" s="103">
        <v>0.09072</v>
      </c>
      <c r="AP246" s="81">
        <v>246</v>
      </c>
      <c r="AQ246" s="102">
        <f>AP246/AO246</f>
        <v>2711.640211640212</v>
      </c>
      <c r="AR246" s="81"/>
      <c r="AS246" s="102">
        <v>2711.64021164021</v>
      </c>
      <c r="AT246" s="118">
        <f>AS246/AVERAGE(AS245,AS247)</f>
        <v>0.8468158347676416</v>
      </c>
      <c r="AU246" s="102"/>
      <c r="AV246" s="102">
        <f>AT246*$AU$250</f>
        <v>2825.6531145638583</v>
      </c>
      <c r="AW246" s="102">
        <f>AW245</f>
        <v>3451.687230582174</v>
      </c>
      <c r="AX246" s="81"/>
      <c r="AY246" s="81" t="s">
        <v>131</v>
      </c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</row>
    <row r="247" spans="1:61" ht="15">
      <c r="A247" s="105">
        <v>12</v>
      </c>
      <c r="B247" s="81" t="s">
        <v>151</v>
      </c>
      <c r="C247" s="81" t="s">
        <v>153</v>
      </c>
      <c r="D247" s="81" t="s">
        <v>154</v>
      </c>
      <c r="E247" s="81" t="s">
        <v>20</v>
      </c>
      <c r="F247" s="81" t="s">
        <v>124</v>
      </c>
      <c r="G247" s="81" t="s">
        <v>124</v>
      </c>
      <c r="H247" s="61">
        <v>39984</v>
      </c>
      <c r="I247" s="81" t="s">
        <v>126</v>
      </c>
      <c r="J247" s="81" t="s">
        <v>127</v>
      </c>
      <c r="K247" s="81"/>
      <c r="L247" s="81"/>
      <c r="M247" s="81"/>
      <c r="N247" s="81"/>
      <c r="O247" s="81"/>
      <c r="P247" s="81"/>
      <c r="Q247" s="81"/>
      <c r="R247" s="81"/>
      <c r="S247" s="81"/>
      <c r="T247" s="118">
        <v>2.60324</v>
      </c>
      <c r="U247" s="81">
        <v>65</v>
      </c>
      <c r="V247" s="81">
        <v>21</v>
      </c>
      <c r="W247" s="81">
        <v>14</v>
      </c>
      <c r="X247" s="81">
        <v>6.6</v>
      </c>
      <c r="Y247" s="81">
        <v>3.8</v>
      </c>
      <c r="Z247" s="81">
        <v>0.4</v>
      </c>
      <c r="AA247" s="102">
        <v>67.4803796726701</v>
      </c>
      <c r="AB247" s="102">
        <v>48.3422215159975</v>
      </c>
      <c r="AC247" s="102">
        <v>29.0583559445893</v>
      </c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>
        <v>21</v>
      </c>
      <c r="AO247" s="103">
        <v>0.09072</v>
      </c>
      <c r="AP247" s="81">
        <v>306</v>
      </c>
      <c r="AQ247" s="102">
        <f>AP247/AO247</f>
        <v>3373.0158730158732</v>
      </c>
      <c r="AR247" s="81"/>
      <c r="AS247" s="102">
        <v>3373.01587301587</v>
      </c>
      <c r="AT247" s="118"/>
      <c r="AU247" s="102"/>
      <c r="AV247" s="102"/>
      <c r="AW247" s="102">
        <f>AW246</f>
        <v>3451.687230582174</v>
      </c>
      <c r="AX247" s="81"/>
      <c r="AY247" s="81" t="s">
        <v>131</v>
      </c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</row>
    <row r="248" spans="1:61" ht="15">
      <c r="A248" s="105">
        <v>12</v>
      </c>
      <c r="B248" s="81" t="s">
        <v>151</v>
      </c>
      <c r="C248" s="81" t="s">
        <v>153</v>
      </c>
      <c r="D248" s="81" t="s">
        <v>154</v>
      </c>
      <c r="E248" s="81" t="s">
        <v>20</v>
      </c>
      <c r="F248" s="81" t="s">
        <v>199</v>
      </c>
      <c r="G248" s="81" t="s">
        <v>198</v>
      </c>
      <c r="H248" s="61">
        <v>39984</v>
      </c>
      <c r="I248" s="81" t="s">
        <v>126</v>
      </c>
      <c r="J248" s="81" t="s">
        <v>127</v>
      </c>
      <c r="K248" s="81"/>
      <c r="L248" s="81"/>
      <c r="M248" s="81"/>
      <c r="N248" s="81"/>
      <c r="O248" s="81"/>
      <c r="P248" s="81"/>
      <c r="Q248" s="81"/>
      <c r="R248" s="81"/>
      <c r="S248" s="81"/>
      <c r="T248" s="118">
        <v>2.60324</v>
      </c>
      <c r="U248" s="81">
        <v>65</v>
      </c>
      <c r="V248" s="81">
        <v>21</v>
      </c>
      <c r="W248" s="81">
        <v>14</v>
      </c>
      <c r="X248" s="81">
        <v>6.6</v>
      </c>
      <c r="Y248" s="81">
        <v>3.8</v>
      </c>
      <c r="Z248" s="81">
        <v>0.4</v>
      </c>
      <c r="AA248" s="102">
        <v>67.4803796726701</v>
      </c>
      <c r="AB248" s="102">
        <v>48.3422215159975</v>
      </c>
      <c r="AC248" s="102">
        <v>29.0583559445893</v>
      </c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>
        <v>21</v>
      </c>
      <c r="AO248" s="103">
        <v>0.09072</v>
      </c>
      <c r="AP248" s="81">
        <v>283</v>
      </c>
      <c r="AQ248" s="102">
        <f>AP248/AO248</f>
        <v>3119.488536155203</v>
      </c>
      <c r="AR248" s="81"/>
      <c r="AS248" s="102">
        <v>3119.4885361552</v>
      </c>
      <c r="AT248" s="118">
        <f>AS248/AVERAGE(AS247,AS249)</f>
        <v>0.8707692307692302</v>
      </c>
      <c r="AU248" s="102"/>
      <c r="AV248" s="102">
        <f>AT248*$AU$250</f>
        <v>2905.5807508188445</v>
      </c>
      <c r="AW248" s="102">
        <f>AW247</f>
        <v>3451.687230582174</v>
      </c>
      <c r="AX248" s="81"/>
      <c r="AY248" s="81" t="s">
        <v>131</v>
      </c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</row>
    <row r="249" spans="1:61" ht="15">
      <c r="A249" s="105">
        <v>12</v>
      </c>
      <c r="B249" s="81" t="s">
        <v>151</v>
      </c>
      <c r="C249" s="81" t="s">
        <v>153</v>
      </c>
      <c r="D249" s="81" t="s">
        <v>154</v>
      </c>
      <c r="E249" s="81" t="s">
        <v>20</v>
      </c>
      <c r="F249" s="81" t="s">
        <v>124</v>
      </c>
      <c r="G249" s="81" t="s">
        <v>124</v>
      </c>
      <c r="H249" s="61">
        <v>39984</v>
      </c>
      <c r="I249" s="81" t="s">
        <v>126</v>
      </c>
      <c r="J249" s="81" t="s">
        <v>127</v>
      </c>
      <c r="K249" s="81"/>
      <c r="L249" s="81"/>
      <c r="M249" s="81"/>
      <c r="N249" s="81"/>
      <c r="O249" s="81"/>
      <c r="P249" s="81"/>
      <c r="Q249" s="81"/>
      <c r="R249" s="81"/>
      <c r="S249" s="81"/>
      <c r="T249" s="118">
        <v>2.60324</v>
      </c>
      <c r="U249" s="81">
        <v>65</v>
      </c>
      <c r="V249" s="81">
        <v>21</v>
      </c>
      <c r="W249" s="81">
        <v>14</v>
      </c>
      <c r="X249" s="81">
        <v>6.6</v>
      </c>
      <c r="Y249" s="81">
        <v>3.8</v>
      </c>
      <c r="Z249" s="81">
        <v>0.4</v>
      </c>
      <c r="AA249" s="102">
        <v>67.4803796726701</v>
      </c>
      <c r="AB249" s="102">
        <v>48.3422215159975</v>
      </c>
      <c r="AC249" s="102">
        <v>29.0583559445893</v>
      </c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>
        <v>21</v>
      </c>
      <c r="AO249" s="103">
        <v>0.09072</v>
      </c>
      <c r="AP249" s="81">
        <v>344</v>
      </c>
      <c r="AQ249" s="102">
        <f>AP249/AO249</f>
        <v>3791.887125220459</v>
      </c>
      <c r="AR249" s="81"/>
      <c r="AS249" s="102">
        <v>3791.88712522046</v>
      </c>
      <c r="AT249" s="118"/>
      <c r="AU249" s="102"/>
      <c r="AV249" s="102"/>
      <c r="AW249" s="102">
        <f>AW248</f>
        <v>3451.687230582174</v>
      </c>
      <c r="AX249" s="81"/>
      <c r="AY249" s="81" t="s">
        <v>131</v>
      </c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</row>
    <row r="250" spans="1:61" ht="15">
      <c r="A250" s="105">
        <v>12</v>
      </c>
      <c r="B250" s="123" t="s">
        <v>151</v>
      </c>
      <c r="C250" s="123" t="s">
        <v>153</v>
      </c>
      <c r="D250" s="123" t="s">
        <v>154</v>
      </c>
      <c r="E250" s="123" t="s">
        <v>20</v>
      </c>
      <c r="F250" s="123" t="s">
        <v>186</v>
      </c>
      <c r="G250" s="123" t="s">
        <v>105</v>
      </c>
      <c r="H250" s="97">
        <v>39984</v>
      </c>
      <c r="I250" s="123" t="s">
        <v>126</v>
      </c>
      <c r="J250" s="123" t="s">
        <v>127</v>
      </c>
      <c r="K250" s="123"/>
      <c r="L250" s="123"/>
      <c r="M250" s="123"/>
      <c r="N250" s="123"/>
      <c r="O250" s="123"/>
      <c r="P250" s="123"/>
      <c r="Q250" s="123"/>
      <c r="R250" s="123"/>
      <c r="S250" s="123"/>
      <c r="T250" s="115">
        <v>2.60324</v>
      </c>
      <c r="U250" s="123">
        <v>65</v>
      </c>
      <c r="V250" s="123">
        <v>21</v>
      </c>
      <c r="W250" s="123">
        <v>14</v>
      </c>
      <c r="X250" s="123">
        <v>6.6</v>
      </c>
      <c r="Y250" s="123">
        <v>3.8</v>
      </c>
      <c r="Z250" s="123">
        <v>0.4</v>
      </c>
      <c r="AA250" s="111">
        <v>67.4803796726701</v>
      </c>
      <c r="AB250" s="111">
        <v>48.3422215159975</v>
      </c>
      <c r="AC250" s="111">
        <v>29.0583559445893</v>
      </c>
      <c r="AD250" s="123"/>
      <c r="AE250" s="123"/>
      <c r="AF250" s="123"/>
      <c r="AG250" s="123"/>
      <c r="AH250" s="123"/>
      <c r="AI250" s="123"/>
      <c r="AJ250" s="123"/>
      <c r="AK250" s="123"/>
      <c r="AL250" s="123"/>
      <c r="AM250" s="123"/>
      <c r="AN250" s="123">
        <v>21</v>
      </c>
      <c r="AO250" s="112">
        <v>0.09072</v>
      </c>
      <c r="AP250" s="123">
        <v>420</v>
      </c>
      <c r="AQ250" s="111">
        <f>AP250/AO250</f>
        <v>4629.62962962963</v>
      </c>
      <c r="AR250" s="123"/>
      <c r="AS250" s="111">
        <v>4629.62962962963</v>
      </c>
      <c r="AT250" s="115">
        <f>AS250/AS249</f>
        <v>1.220930232558139</v>
      </c>
      <c r="AU250" s="111">
        <f>AVERAGE(AS223,AS225,AS227,AS229,AS231,AS233,AS235,AS237,AS239,AS241,AS243,AS245,AS247,AS249)</f>
        <v>3336.7976820357776</v>
      </c>
      <c r="AV250" s="111">
        <f>AT250*$AU$250</f>
        <v>4073.997169927401</v>
      </c>
      <c r="AW250" s="111">
        <f>AW249</f>
        <v>3451.687230582174</v>
      </c>
      <c r="AX250" s="123"/>
      <c r="AY250" s="123" t="s">
        <v>131</v>
      </c>
      <c r="AZ250" s="123"/>
      <c r="BA250" s="123"/>
      <c r="BB250" s="123"/>
      <c r="BC250" s="123"/>
      <c r="BD250" s="123"/>
      <c r="BE250" s="123"/>
      <c r="BF250" s="123"/>
      <c r="BG250" s="123"/>
      <c r="BH250" s="123"/>
      <c r="BI250" s="81"/>
    </row>
    <row r="251" spans="1:256" ht="15">
      <c r="A251" s="105">
        <v>13</v>
      </c>
      <c r="B251" s="81" t="s">
        <v>151</v>
      </c>
      <c r="C251" s="81" t="s">
        <v>55</v>
      </c>
      <c r="D251" s="81" t="s">
        <v>46</v>
      </c>
      <c r="E251" s="81" t="s">
        <v>20</v>
      </c>
      <c r="F251" s="81" t="s">
        <v>192</v>
      </c>
      <c r="G251" s="81" t="s">
        <v>192</v>
      </c>
      <c r="H251" s="61">
        <v>39973</v>
      </c>
      <c r="I251" s="81" t="s">
        <v>159</v>
      </c>
      <c r="J251" s="81" t="s">
        <v>127</v>
      </c>
      <c r="K251" s="81"/>
      <c r="L251" s="81"/>
      <c r="M251" s="81">
        <v>284</v>
      </c>
      <c r="N251" s="81"/>
      <c r="O251" s="81"/>
      <c r="P251" s="81"/>
      <c r="Q251" s="81"/>
      <c r="R251" s="81"/>
      <c r="S251" s="81"/>
      <c r="T251" s="118">
        <v>2.81012</v>
      </c>
      <c r="U251" s="81">
        <v>64</v>
      </c>
      <c r="V251" s="81">
        <v>21</v>
      </c>
      <c r="W251" s="81">
        <v>15</v>
      </c>
      <c r="X251" s="81">
        <v>6</v>
      </c>
      <c r="Y251" s="81">
        <v>3.6</v>
      </c>
      <c r="Z251" s="81">
        <v>0.3</v>
      </c>
      <c r="AA251" s="102">
        <v>66.9699889456259</v>
      </c>
      <c r="AB251" s="102">
        <v>29.3989981556788</v>
      </c>
      <c r="AC251" s="102">
        <v>24.356382523647</v>
      </c>
      <c r="AD251" s="81"/>
      <c r="AE251" s="81" t="s">
        <v>9</v>
      </c>
      <c r="AF251" s="81">
        <v>110</v>
      </c>
      <c r="AG251" s="81" t="s">
        <v>48</v>
      </c>
      <c r="AH251" s="81">
        <v>150</v>
      </c>
      <c r="AI251" s="81"/>
      <c r="AJ251" s="81"/>
      <c r="AK251" s="81"/>
      <c r="AL251" s="81"/>
      <c r="AM251" s="81"/>
      <c r="AN251" s="81">
        <v>17.5</v>
      </c>
      <c r="AO251" s="118">
        <f>4.34782608695652*250/10000</f>
        <v>0.108695652173913</v>
      </c>
      <c r="AP251" s="81">
        <v>200</v>
      </c>
      <c r="AQ251" s="81">
        <f>AP251/AO251</f>
        <v>1840.0000000000007</v>
      </c>
      <c r="AR251" s="81"/>
      <c r="AS251" s="102">
        <v>1840</v>
      </c>
      <c r="AT251" s="118"/>
      <c r="AU251" s="81"/>
      <c r="AV251" s="81"/>
      <c r="AW251" s="102">
        <f>AVERAGE(AV251:AV268)</f>
        <v>3158.603174603175</v>
      </c>
      <c r="AX251" s="81"/>
      <c r="AY251" s="81" t="s">
        <v>131</v>
      </c>
      <c r="AZ251" s="81"/>
      <c r="BA251" s="81"/>
      <c r="BB251" s="81"/>
      <c r="BC251" s="81"/>
      <c r="BD251" s="81"/>
      <c r="BE251" s="81"/>
      <c r="BF251" s="81"/>
      <c r="BG251" s="81"/>
      <c r="BH251" s="81"/>
      <c r="BI251" s="123"/>
      <c r="BJ251" s="119"/>
      <c r="BK251" s="119"/>
      <c r="BL251" s="119"/>
      <c r="BM251" s="119"/>
      <c r="BN251" s="119"/>
      <c r="BO251" s="119"/>
      <c r="BP251" s="119"/>
      <c r="BQ251" s="119"/>
      <c r="BR251" s="119"/>
      <c r="BS251" s="119"/>
      <c r="BT251" s="119"/>
      <c r="BU251" s="119"/>
      <c r="BV251" s="119"/>
      <c r="BW251" s="119"/>
      <c r="BX251" s="119"/>
      <c r="BY251" s="119"/>
      <c r="BZ251" s="119"/>
      <c r="CA251" s="119"/>
      <c r="CB251" s="119"/>
      <c r="CC251" s="119"/>
      <c r="CD251" s="119"/>
      <c r="CE251" s="119"/>
      <c r="CF251" s="119"/>
      <c r="CG251" s="119"/>
      <c r="CH251" s="119"/>
      <c r="CI251" s="119"/>
      <c r="CJ251" s="119"/>
      <c r="CK251" s="119"/>
      <c r="CL251" s="119"/>
      <c r="CM251" s="119"/>
      <c r="CN251" s="119"/>
      <c r="CO251" s="119"/>
      <c r="CP251" s="119"/>
      <c r="CQ251" s="119"/>
      <c r="CR251" s="119"/>
      <c r="CS251" s="119"/>
      <c r="CT251" s="119"/>
      <c r="CU251" s="119"/>
      <c r="CV251" s="119"/>
      <c r="CW251" s="119"/>
      <c r="CX251" s="119"/>
      <c r="CY251" s="119"/>
      <c r="CZ251" s="119"/>
      <c r="DA251" s="119"/>
      <c r="DB251" s="119"/>
      <c r="DC251" s="119"/>
      <c r="DD251" s="119"/>
      <c r="DE251" s="119"/>
      <c r="DF251" s="119"/>
      <c r="DG251" s="119"/>
      <c r="DH251" s="119"/>
      <c r="DI251" s="119"/>
      <c r="DJ251" s="119"/>
      <c r="DK251" s="119"/>
      <c r="DL251" s="119"/>
      <c r="DM251" s="119"/>
      <c r="DN251" s="119"/>
      <c r="DO251" s="119"/>
      <c r="DP251" s="119"/>
      <c r="DQ251" s="119"/>
      <c r="DR251" s="119"/>
      <c r="DS251" s="119"/>
      <c r="DT251" s="119"/>
      <c r="DU251" s="119"/>
      <c r="DV251" s="119"/>
      <c r="DW251" s="119"/>
      <c r="DX251" s="119"/>
      <c r="DY251" s="119"/>
      <c r="DZ251" s="119"/>
      <c r="EA251" s="119"/>
      <c r="EB251" s="119"/>
      <c r="EC251" s="119"/>
      <c r="ED251" s="119"/>
      <c r="EE251" s="119"/>
      <c r="EF251" s="119"/>
      <c r="EG251" s="119"/>
      <c r="EH251" s="119"/>
      <c r="EI251" s="119"/>
      <c r="EJ251" s="119"/>
      <c r="EK251" s="119"/>
      <c r="EL251" s="119"/>
      <c r="EM251" s="119"/>
      <c r="EN251" s="119"/>
      <c r="EO251" s="119"/>
      <c r="EP251" s="119"/>
      <c r="EQ251" s="119"/>
      <c r="ER251" s="119"/>
      <c r="ES251" s="119"/>
      <c r="ET251" s="119"/>
      <c r="EU251" s="119"/>
      <c r="EV251" s="119"/>
      <c r="EW251" s="119"/>
      <c r="EX251" s="119"/>
      <c r="EY251" s="119"/>
      <c r="EZ251" s="119"/>
      <c r="FA251" s="119"/>
      <c r="FB251" s="119"/>
      <c r="FC251" s="119"/>
      <c r="FD251" s="119"/>
      <c r="FE251" s="119"/>
      <c r="FF251" s="119"/>
      <c r="FG251" s="119"/>
      <c r="FH251" s="119"/>
      <c r="FI251" s="119"/>
      <c r="FJ251" s="119"/>
      <c r="FK251" s="119"/>
      <c r="FL251" s="119"/>
      <c r="FM251" s="119"/>
      <c r="FN251" s="119"/>
      <c r="FO251" s="119"/>
      <c r="FP251" s="119"/>
      <c r="FQ251" s="119"/>
      <c r="FR251" s="119"/>
      <c r="FS251" s="119"/>
      <c r="FT251" s="119"/>
      <c r="FU251" s="119"/>
      <c r="FV251" s="119"/>
      <c r="FW251" s="119"/>
      <c r="FX251" s="119"/>
      <c r="FY251" s="119"/>
      <c r="FZ251" s="119"/>
      <c r="GA251" s="119"/>
      <c r="GB251" s="119"/>
      <c r="GC251" s="119"/>
      <c r="GD251" s="119"/>
      <c r="GE251" s="119"/>
      <c r="GF251" s="119"/>
      <c r="GG251" s="119"/>
      <c r="GH251" s="119"/>
      <c r="GI251" s="119"/>
      <c r="GJ251" s="119"/>
      <c r="GK251" s="119"/>
      <c r="GL251" s="119"/>
      <c r="GM251" s="119"/>
      <c r="GN251" s="119"/>
      <c r="GO251" s="119"/>
      <c r="GP251" s="119"/>
      <c r="GQ251" s="119"/>
      <c r="GR251" s="119"/>
      <c r="GS251" s="119"/>
      <c r="GT251" s="119"/>
      <c r="GU251" s="119"/>
      <c r="GV251" s="119"/>
      <c r="GW251" s="119"/>
      <c r="GX251" s="119"/>
      <c r="GY251" s="119"/>
      <c r="GZ251" s="119"/>
      <c r="HA251" s="119"/>
      <c r="HB251" s="119"/>
      <c r="HC251" s="119"/>
      <c r="HD251" s="119"/>
      <c r="HE251" s="119"/>
      <c r="HF251" s="119"/>
      <c r="HG251" s="119"/>
      <c r="HH251" s="119"/>
      <c r="HI251" s="119"/>
      <c r="HJ251" s="119"/>
      <c r="HK251" s="119"/>
      <c r="HL251" s="119"/>
      <c r="HM251" s="119"/>
      <c r="HN251" s="119"/>
      <c r="HO251" s="119"/>
      <c r="HP251" s="119"/>
      <c r="HQ251" s="119"/>
      <c r="HR251" s="119"/>
      <c r="HS251" s="119"/>
      <c r="HT251" s="119"/>
      <c r="HU251" s="119"/>
      <c r="HV251" s="119"/>
      <c r="HW251" s="119"/>
      <c r="HX251" s="119"/>
      <c r="HY251" s="119"/>
      <c r="HZ251" s="119"/>
      <c r="IA251" s="119"/>
      <c r="IB251" s="119"/>
      <c r="IC251" s="119"/>
      <c r="ID251" s="119"/>
      <c r="IE251" s="119"/>
      <c r="IF251" s="119"/>
      <c r="IG251" s="119"/>
      <c r="IH251" s="119"/>
      <c r="II251" s="119"/>
      <c r="IJ251" s="119"/>
      <c r="IK251" s="119"/>
      <c r="IL251" s="119"/>
      <c r="IM251" s="119"/>
      <c r="IN251" s="119"/>
      <c r="IO251" s="119"/>
      <c r="IP251" s="119"/>
      <c r="IQ251" s="119"/>
      <c r="IR251" s="119"/>
      <c r="IS251" s="119"/>
      <c r="IT251" s="119"/>
      <c r="IU251" s="119"/>
      <c r="IV251" s="119"/>
    </row>
    <row r="252" spans="1:60" ht="15">
      <c r="A252" s="105">
        <v>13</v>
      </c>
      <c r="B252" s="81" t="s">
        <v>151</v>
      </c>
      <c r="C252" s="81" t="s">
        <v>55</v>
      </c>
      <c r="D252" s="81" t="s">
        <v>46</v>
      </c>
      <c r="E252" s="81" t="s">
        <v>20</v>
      </c>
      <c r="F252" s="81" t="s">
        <v>161</v>
      </c>
      <c r="G252" s="81" t="s">
        <v>161</v>
      </c>
      <c r="H252" s="61">
        <v>39973</v>
      </c>
      <c r="I252" s="81" t="s">
        <v>159</v>
      </c>
      <c r="J252" s="81" t="s">
        <v>127</v>
      </c>
      <c r="K252" s="81"/>
      <c r="L252" s="81"/>
      <c r="M252" s="81"/>
      <c r="N252" s="81"/>
      <c r="O252" s="81"/>
      <c r="P252" s="81"/>
      <c r="Q252" s="81"/>
      <c r="R252" s="81"/>
      <c r="S252" s="81"/>
      <c r="T252" s="118">
        <v>2.81012</v>
      </c>
      <c r="U252" s="81">
        <v>64</v>
      </c>
      <c r="V252" s="81">
        <v>21</v>
      </c>
      <c r="W252" s="81">
        <v>15</v>
      </c>
      <c r="X252" s="81">
        <v>6</v>
      </c>
      <c r="Y252" s="81">
        <v>3.6</v>
      </c>
      <c r="Z252" s="81">
        <v>0.3</v>
      </c>
      <c r="AA252" s="102">
        <v>66.9699889456259</v>
      </c>
      <c r="AB252" s="102">
        <v>29.3989981556788</v>
      </c>
      <c r="AC252" s="102">
        <v>24.356382523647</v>
      </c>
      <c r="AD252" s="81"/>
      <c r="AE252" s="81" t="s">
        <v>9</v>
      </c>
      <c r="AF252" s="81">
        <v>110</v>
      </c>
      <c r="AG252" s="81" t="s">
        <v>48</v>
      </c>
      <c r="AH252" s="81">
        <v>150</v>
      </c>
      <c r="AI252" s="81"/>
      <c r="AJ252" s="81"/>
      <c r="AK252" s="81"/>
      <c r="AL252" s="81"/>
      <c r="AM252" s="81"/>
      <c r="AN252" s="81">
        <v>17.5</v>
      </c>
      <c r="AO252" s="118">
        <f>4.34782608695652*250/10000</f>
        <v>0.108695652173913</v>
      </c>
      <c r="AP252" s="81">
        <v>320</v>
      </c>
      <c r="AQ252" s="81">
        <f>AP252/AO252</f>
        <v>2944.0000000000014</v>
      </c>
      <c r="AR252" s="81"/>
      <c r="AS252" s="102">
        <v>2944</v>
      </c>
      <c r="AT252" s="118">
        <f>AS252/AS251</f>
        <v>1.6</v>
      </c>
      <c r="AU252" s="81"/>
      <c r="AV252" s="102">
        <f>AT252*$AU$268</f>
        <v>5888</v>
      </c>
      <c r="AW252" s="102">
        <f>AW251</f>
        <v>3158.603174603175</v>
      </c>
      <c r="AX252" s="81"/>
      <c r="AY252" s="81" t="s">
        <v>131</v>
      </c>
      <c r="AZ252" s="81"/>
      <c r="BA252" s="81"/>
      <c r="BB252" s="81"/>
      <c r="BC252" s="81"/>
      <c r="BD252" s="81"/>
      <c r="BE252" s="81"/>
      <c r="BF252" s="81"/>
      <c r="BG252" s="81"/>
      <c r="BH252" s="81"/>
    </row>
    <row r="253" spans="1:60" ht="15">
      <c r="A253" s="105">
        <v>13</v>
      </c>
      <c r="B253" s="81" t="s">
        <v>151</v>
      </c>
      <c r="C253" s="81" t="s">
        <v>55</v>
      </c>
      <c r="D253" s="81" t="s">
        <v>46</v>
      </c>
      <c r="E253" s="81" t="s">
        <v>20</v>
      </c>
      <c r="F253" s="81" t="s">
        <v>226</v>
      </c>
      <c r="G253" s="81" t="s">
        <v>226</v>
      </c>
      <c r="H253" s="61">
        <v>39973</v>
      </c>
      <c r="I253" s="81" t="s">
        <v>159</v>
      </c>
      <c r="J253" s="81" t="s">
        <v>127</v>
      </c>
      <c r="K253" s="81"/>
      <c r="L253" s="81"/>
      <c r="M253" s="81"/>
      <c r="N253" s="81"/>
      <c r="O253" s="81"/>
      <c r="P253" s="81"/>
      <c r="Q253" s="81"/>
      <c r="R253" s="81"/>
      <c r="S253" s="81"/>
      <c r="T253" s="118">
        <v>2.81012</v>
      </c>
      <c r="U253" s="81">
        <v>64</v>
      </c>
      <c r="V253" s="81">
        <v>21</v>
      </c>
      <c r="W253" s="81">
        <v>15</v>
      </c>
      <c r="X253" s="81">
        <v>6</v>
      </c>
      <c r="Y253" s="81">
        <v>3.6</v>
      </c>
      <c r="Z253" s="81">
        <v>0.3</v>
      </c>
      <c r="AA253" s="102">
        <v>66.9699889456259</v>
      </c>
      <c r="AB253" s="102">
        <v>29.3989981556788</v>
      </c>
      <c r="AC253" s="102">
        <v>24.356382523647</v>
      </c>
      <c r="AD253" s="81"/>
      <c r="AE253" s="81" t="s">
        <v>9</v>
      </c>
      <c r="AF253" s="81">
        <v>110</v>
      </c>
      <c r="AG253" s="81" t="s">
        <v>48</v>
      </c>
      <c r="AH253" s="81">
        <v>150</v>
      </c>
      <c r="AI253" s="81"/>
      <c r="AJ253" s="81"/>
      <c r="AK253" s="81"/>
      <c r="AL253" s="81"/>
      <c r="AM253" s="81"/>
      <c r="AN253" s="81">
        <v>17.5</v>
      </c>
      <c r="AO253" s="118">
        <f>4.34782608695652*250/10000</f>
        <v>0.108695652173913</v>
      </c>
      <c r="AP253" s="81">
        <v>400</v>
      </c>
      <c r="AQ253" s="81">
        <f>AP253/AO253</f>
        <v>3680.0000000000014</v>
      </c>
      <c r="AR253" s="81"/>
      <c r="AS253" s="102">
        <v>3680</v>
      </c>
      <c r="AT253" s="118">
        <f>AS253/AS254</f>
        <v>0.8695652173913043</v>
      </c>
      <c r="AU253" s="81"/>
      <c r="AV253" s="102">
        <f>AT253*$AU$268</f>
        <v>3200</v>
      </c>
      <c r="AW253" s="102">
        <f>AW252</f>
        <v>3158.603174603175</v>
      </c>
      <c r="AX253" s="81"/>
      <c r="AY253" s="81" t="s">
        <v>131</v>
      </c>
      <c r="AZ253" s="81"/>
      <c r="BA253" s="81"/>
      <c r="BB253" s="81"/>
      <c r="BC253" s="81"/>
      <c r="BD253" s="81"/>
      <c r="BE253" s="81"/>
      <c r="BF253" s="81"/>
      <c r="BG253" s="81"/>
      <c r="BH253" s="81"/>
    </row>
    <row r="254" spans="1:60" ht="15">
      <c r="A254" s="105">
        <v>13</v>
      </c>
      <c r="B254" s="81" t="s">
        <v>151</v>
      </c>
      <c r="C254" s="81" t="s">
        <v>55</v>
      </c>
      <c r="D254" s="81" t="s">
        <v>46</v>
      </c>
      <c r="E254" s="81" t="s">
        <v>20</v>
      </c>
      <c r="F254" s="81" t="s">
        <v>192</v>
      </c>
      <c r="G254" s="81" t="s">
        <v>192</v>
      </c>
      <c r="H254" s="61">
        <v>39973</v>
      </c>
      <c r="I254" s="81" t="s">
        <v>159</v>
      </c>
      <c r="J254" s="81" t="s">
        <v>127</v>
      </c>
      <c r="K254" s="81"/>
      <c r="L254" s="81"/>
      <c r="M254" s="81"/>
      <c r="N254" s="81"/>
      <c r="O254" s="81"/>
      <c r="P254" s="81"/>
      <c r="Q254" s="81"/>
      <c r="R254" s="81"/>
      <c r="S254" s="81"/>
      <c r="T254" s="118">
        <v>2.81012</v>
      </c>
      <c r="U254" s="81">
        <v>64</v>
      </c>
      <c r="V254" s="81">
        <v>21</v>
      </c>
      <c r="W254" s="81">
        <v>15</v>
      </c>
      <c r="X254" s="81">
        <v>6</v>
      </c>
      <c r="Y254" s="81">
        <v>3.6</v>
      </c>
      <c r="Z254" s="81">
        <v>0.3</v>
      </c>
      <c r="AA254" s="102">
        <v>66.9699889456259</v>
      </c>
      <c r="AB254" s="102">
        <v>29.3989981556788</v>
      </c>
      <c r="AC254" s="102">
        <v>24.356382523647</v>
      </c>
      <c r="AD254" s="81"/>
      <c r="AE254" s="81" t="s">
        <v>9</v>
      </c>
      <c r="AF254" s="81">
        <v>110</v>
      </c>
      <c r="AG254" s="81" t="s">
        <v>48</v>
      </c>
      <c r="AH254" s="81">
        <v>150</v>
      </c>
      <c r="AI254" s="81"/>
      <c r="AJ254" s="81"/>
      <c r="AK254" s="81"/>
      <c r="AL254" s="81"/>
      <c r="AM254" s="81"/>
      <c r="AN254" s="81">
        <v>17.5</v>
      </c>
      <c r="AO254" s="118">
        <f>4.34782608695652*250/10000</f>
        <v>0.108695652173913</v>
      </c>
      <c r="AP254" s="81">
        <v>460</v>
      </c>
      <c r="AQ254" s="81">
        <f>AP254/AO254</f>
        <v>4232.000000000002</v>
      </c>
      <c r="AR254" s="81"/>
      <c r="AS254" s="102">
        <v>4232</v>
      </c>
      <c r="AT254" s="118"/>
      <c r="AU254" s="81"/>
      <c r="AV254" s="102"/>
      <c r="AW254" s="102">
        <f>AW253</f>
        <v>3158.603174603175</v>
      </c>
      <c r="AX254" s="81"/>
      <c r="AY254" s="81" t="s">
        <v>131</v>
      </c>
      <c r="AZ254" s="81"/>
      <c r="BA254" s="81"/>
      <c r="BB254" s="81"/>
      <c r="BC254" s="81"/>
      <c r="BD254" s="81"/>
      <c r="BE254" s="81"/>
      <c r="BF254" s="81"/>
      <c r="BG254" s="81"/>
      <c r="BH254" s="81"/>
    </row>
    <row r="255" spans="1:60" ht="15">
      <c r="A255" s="105">
        <v>13</v>
      </c>
      <c r="B255" s="81" t="s">
        <v>151</v>
      </c>
      <c r="C255" s="81" t="s">
        <v>55</v>
      </c>
      <c r="D255" s="81" t="s">
        <v>46</v>
      </c>
      <c r="E255" s="81" t="s">
        <v>20</v>
      </c>
      <c r="F255" s="81" t="s">
        <v>189</v>
      </c>
      <c r="G255" s="81" t="s">
        <v>189</v>
      </c>
      <c r="H255" s="61">
        <v>39973</v>
      </c>
      <c r="I255" s="81" t="s">
        <v>159</v>
      </c>
      <c r="J255" s="81" t="s">
        <v>127</v>
      </c>
      <c r="K255" s="81"/>
      <c r="L255" s="81"/>
      <c r="M255" s="81"/>
      <c r="N255" s="81"/>
      <c r="O255" s="81"/>
      <c r="P255" s="81"/>
      <c r="Q255" s="81"/>
      <c r="R255" s="81"/>
      <c r="S255" s="81"/>
      <c r="T255" s="118">
        <v>2.81012</v>
      </c>
      <c r="U255" s="81">
        <v>64</v>
      </c>
      <c r="V255" s="81">
        <v>21</v>
      </c>
      <c r="W255" s="81">
        <v>15</v>
      </c>
      <c r="X255" s="81">
        <v>6</v>
      </c>
      <c r="Y255" s="81">
        <v>3.6</v>
      </c>
      <c r="Z255" s="81">
        <v>0.3</v>
      </c>
      <c r="AA255" s="102">
        <v>66.9699889456259</v>
      </c>
      <c r="AB255" s="102">
        <v>29.3989981556788</v>
      </c>
      <c r="AC255" s="102">
        <v>24.356382523647</v>
      </c>
      <c r="AD255" s="81"/>
      <c r="AE255" s="81" t="s">
        <v>9</v>
      </c>
      <c r="AF255" s="81">
        <v>110</v>
      </c>
      <c r="AG255" s="81" t="s">
        <v>48</v>
      </c>
      <c r="AH255" s="81">
        <v>150</v>
      </c>
      <c r="AI255" s="81"/>
      <c r="AJ255" s="81"/>
      <c r="AK255" s="81"/>
      <c r="AL255" s="81"/>
      <c r="AM255" s="81"/>
      <c r="AN255" s="81">
        <v>17.5</v>
      </c>
      <c r="AO255" s="118">
        <f>4.34782608695652*250/10000</f>
        <v>0.108695652173913</v>
      </c>
      <c r="AP255" s="81">
        <v>360</v>
      </c>
      <c r="AQ255" s="81">
        <f>AP255/AO255</f>
        <v>3312.0000000000014</v>
      </c>
      <c r="AR255" s="81"/>
      <c r="AS255" s="102">
        <v>3312</v>
      </c>
      <c r="AT255" s="118">
        <f>AS255/AS254</f>
        <v>0.782608695652174</v>
      </c>
      <c r="AU255" s="81"/>
      <c r="AV255" s="102">
        <f>AT255*$AU$268</f>
        <v>2880</v>
      </c>
      <c r="AW255" s="102">
        <f>AW254</f>
        <v>3158.603174603175</v>
      </c>
      <c r="AX255" s="81"/>
      <c r="AY255" s="81" t="s">
        <v>131</v>
      </c>
      <c r="AZ255" s="81"/>
      <c r="BA255" s="81"/>
      <c r="BB255" s="81"/>
      <c r="BC255" s="81"/>
      <c r="BD255" s="81"/>
      <c r="BE255" s="81"/>
      <c r="BF255" s="81"/>
      <c r="BG255" s="81"/>
      <c r="BH255" s="81"/>
    </row>
    <row r="256" spans="1:60" ht="15">
      <c r="A256" s="105">
        <v>13</v>
      </c>
      <c r="B256" s="81" t="s">
        <v>151</v>
      </c>
      <c r="C256" s="81" t="s">
        <v>55</v>
      </c>
      <c r="D256" s="81" t="s">
        <v>46</v>
      </c>
      <c r="E256" s="81" t="s">
        <v>20</v>
      </c>
      <c r="F256" s="81" t="s">
        <v>227</v>
      </c>
      <c r="G256" s="81" t="s">
        <v>227</v>
      </c>
      <c r="H256" s="61">
        <v>39973</v>
      </c>
      <c r="I256" s="81" t="s">
        <v>159</v>
      </c>
      <c r="J256" s="81" t="s">
        <v>127</v>
      </c>
      <c r="K256" s="81"/>
      <c r="L256" s="81"/>
      <c r="M256" s="81"/>
      <c r="N256" s="81"/>
      <c r="O256" s="81"/>
      <c r="P256" s="81"/>
      <c r="Q256" s="81"/>
      <c r="R256" s="81"/>
      <c r="S256" s="81"/>
      <c r="T256" s="118">
        <v>2.81012</v>
      </c>
      <c r="U256" s="81">
        <v>64</v>
      </c>
      <c r="V256" s="81">
        <v>21</v>
      </c>
      <c r="W256" s="81">
        <v>15</v>
      </c>
      <c r="X256" s="81">
        <v>6</v>
      </c>
      <c r="Y256" s="81">
        <v>3.6</v>
      </c>
      <c r="Z256" s="81">
        <v>0.3</v>
      </c>
      <c r="AA256" s="102">
        <v>66.9699889456259</v>
      </c>
      <c r="AB256" s="102">
        <v>29.3989981556788</v>
      </c>
      <c r="AC256" s="102">
        <v>24.356382523647</v>
      </c>
      <c r="AD256" s="81"/>
      <c r="AE256" s="81" t="s">
        <v>9</v>
      </c>
      <c r="AF256" s="81">
        <v>110</v>
      </c>
      <c r="AG256" s="81" t="s">
        <v>48</v>
      </c>
      <c r="AH256" s="81">
        <v>150</v>
      </c>
      <c r="AI256" s="81"/>
      <c r="AJ256" s="81"/>
      <c r="AK256" s="81"/>
      <c r="AL256" s="81"/>
      <c r="AM256" s="81"/>
      <c r="AN256" s="81">
        <v>17.5</v>
      </c>
      <c r="AO256" s="118">
        <f>4.34782608695652*250/10000</f>
        <v>0.108695652173913</v>
      </c>
      <c r="AP256" s="81">
        <v>350</v>
      </c>
      <c r="AQ256" s="81">
        <f>AP256/AO256</f>
        <v>3220.0000000000014</v>
      </c>
      <c r="AR256" s="81"/>
      <c r="AS256" s="102">
        <v>3220</v>
      </c>
      <c r="AT256" s="118">
        <f>AS256/AS257</f>
        <v>0.8333333333333334</v>
      </c>
      <c r="AU256" s="81"/>
      <c r="AV256" s="102">
        <f>AT256*$AU$268</f>
        <v>3066.666666666667</v>
      </c>
      <c r="AW256" s="102">
        <f>AW255</f>
        <v>3158.603174603175</v>
      </c>
      <c r="AX256" s="81"/>
      <c r="AY256" s="81" t="s">
        <v>131</v>
      </c>
      <c r="AZ256" s="81"/>
      <c r="BA256" s="81"/>
      <c r="BB256" s="81"/>
      <c r="BC256" s="81"/>
      <c r="BD256" s="81"/>
      <c r="BE256" s="81"/>
      <c r="BF256" s="81"/>
      <c r="BG256" s="81"/>
      <c r="BH256" s="81"/>
    </row>
    <row r="257" spans="1:60" ht="15">
      <c r="A257" s="105">
        <v>13</v>
      </c>
      <c r="B257" s="81" t="s">
        <v>151</v>
      </c>
      <c r="C257" s="81" t="s">
        <v>55</v>
      </c>
      <c r="D257" s="81" t="s">
        <v>46</v>
      </c>
      <c r="E257" s="81" t="s">
        <v>20</v>
      </c>
      <c r="F257" s="81" t="s">
        <v>192</v>
      </c>
      <c r="G257" s="81" t="s">
        <v>192</v>
      </c>
      <c r="H257" s="61">
        <v>39973</v>
      </c>
      <c r="I257" s="81" t="s">
        <v>159</v>
      </c>
      <c r="J257" s="81" t="s">
        <v>127</v>
      </c>
      <c r="K257" s="81"/>
      <c r="L257" s="81"/>
      <c r="M257" s="81"/>
      <c r="N257" s="81"/>
      <c r="O257" s="81"/>
      <c r="P257" s="81"/>
      <c r="Q257" s="81"/>
      <c r="R257" s="81"/>
      <c r="S257" s="81"/>
      <c r="T257" s="118">
        <v>2.81012</v>
      </c>
      <c r="U257" s="81">
        <v>64</v>
      </c>
      <c r="V257" s="81">
        <v>21</v>
      </c>
      <c r="W257" s="81">
        <v>15</v>
      </c>
      <c r="X257" s="81">
        <v>6</v>
      </c>
      <c r="Y257" s="81">
        <v>3.6</v>
      </c>
      <c r="Z257" s="81">
        <v>0.3</v>
      </c>
      <c r="AA257" s="102">
        <v>66.9699889456259</v>
      </c>
      <c r="AB257" s="102">
        <v>29.3989981556788</v>
      </c>
      <c r="AC257" s="102">
        <v>24.356382523647</v>
      </c>
      <c r="AD257" s="81"/>
      <c r="AE257" s="81" t="s">
        <v>9</v>
      </c>
      <c r="AF257" s="81">
        <v>110</v>
      </c>
      <c r="AG257" s="81" t="s">
        <v>48</v>
      </c>
      <c r="AH257" s="81">
        <v>150</v>
      </c>
      <c r="AI257" s="81"/>
      <c r="AJ257" s="81"/>
      <c r="AK257" s="81"/>
      <c r="AL257" s="81"/>
      <c r="AM257" s="81"/>
      <c r="AN257" s="81">
        <v>17.5</v>
      </c>
      <c r="AO257" s="118">
        <f>4.34782608695652*250/10000</f>
        <v>0.108695652173913</v>
      </c>
      <c r="AP257" s="81">
        <v>420</v>
      </c>
      <c r="AQ257" s="81">
        <f>AP257/AO257</f>
        <v>3864.0000000000014</v>
      </c>
      <c r="AR257" s="81"/>
      <c r="AS257" s="102">
        <v>3864</v>
      </c>
      <c r="AT257" s="118"/>
      <c r="AU257" s="81"/>
      <c r="AV257" s="102"/>
      <c r="AW257" s="102">
        <f>AW256</f>
        <v>3158.603174603175</v>
      </c>
      <c r="AX257" s="81"/>
      <c r="AY257" s="81" t="s">
        <v>131</v>
      </c>
      <c r="AZ257" s="81"/>
      <c r="BA257" s="81"/>
      <c r="BB257" s="81"/>
      <c r="BC257" s="81"/>
      <c r="BD257" s="81"/>
      <c r="BE257" s="81"/>
      <c r="BF257" s="81"/>
      <c r="BG257" s="81"/>
      <c r="BH257" s="81"/>
    </row>
    <row r="258" spans="1:60" ht="15">
      <c r="A258" s="105">
        <v>13</v>
      </c>
      <c r="B258" s="81" t="s">
        <v>151</v>
      </c>
      <c r="C258" s="81" t="s">
        <v>55</v>
      </c>
      <c r="D258" s="81" t="s">
        <v>46</v>
      </c>
      <c r="E258" s="81" t="s">
        <v>20</v>
      </c>
      <c r="F258" s="81">
        <v>3004</v>
      </c>
      <c r="G258" s="81" t="s">
        <v>246</v>
      </c>
      <c r="H258" s="61">
        <v>39973</v>
      </c>
      <c r="I258" s="81" t="s">
        <v>159</v>
      </c>
      <c r="J258" s="81" t="s">
        <v>127</v>
      </c>
      <c r="K258" s="81"/>
      <c r="L258" s="81"/>
      <c r="M258" s="81"/>
      <c r="N258" s="81"/>
      <c r="O258" s="81"/>
      <c r="P258" s="81"/>
      <c r="Q258" s="81"/>
      <c r="R258" s="81"/>
      <c r="S258" s="81"/>
      <c r="T258" s="118">
        <v>2.81012</v>
      </c>
      <c r="U258" s="81">
        <v>64</v>
      </c>
      <c r="V258" s="81">
        <v>21</v>
      </c>
      <c r="W258" s="81">
        <v>15</v>
      </c>
      <c r="X258" s="81">
        <v>6</v>
      </c>
      <c r="Y258" s="81">
        <v>3.6</v>
      </c>
      <c r="Z258" s="81">
        <v>0.3</v>
      </c>
      <c r="AA258" s="102">
        <v>66.9699889456259</v>
      </c>
      <c r="AB258" s="102">
        <v>29.3989981556788</v>
      </c>
      <c r="AC258" s="102">
        <v>24.356382523647</v>
      </c>
      <c r="AD258" s="81"/>
      <c r="AE258" s="81" t="s">
        <v>9</v>
      </c>
      <c r="AF258" s="81">
        <v>110</v>
      </c>
      <c r="AG258" s="81" t="s">
        <v>48</v>
      </c>
      <c r="AH258" s="81">
        <v>150</v>
      </c>
      <c r="AI258" s="81"/>
      <c r="AJ258" s="81"/>
      <c r="AK258" s="81"/>
      <c r="AL258" s="81"/>
      <c r="AM258" s="81"/>
      <c r="AN258" s="81">
        <v>17.5</v>
      </c>
      <c r="AO258" s="118">
        <f>4.34782608695652*250/10000</f>
        <v>0.108695652173913</v>
      </c>
      <c r="AP258" s="81">
        <v>300</v>
      </c>
      <c r="AQ258" s="81">
        <f>AP258/AO258</f>
        <v>2760.000000000001</v>
      </c>
      <c r="AR258" s="81"/>
      <c r="AS258" s="102">
        <v>2760</v>
      </c>
      <c r="AT258" s="118">
        <f>AS258/AS257</f>
        <v>0.7142857142857143</v>
      </c>
      <c r="AU258" s="81"/>
      <c r="AV258" s="102">
        <f>AT258*$AU$268</f>
        <v>2628.5714285714284</v>
      </c>
      <c r="AW258" s="102">
        <f>AW257</f>
        <v>3158.603174603175</v>
      </c>
      <c r="AX258" s="81"/>
      <c r="AY258" s="81" t="s">
        <v>131</v>
      </c>
      <c r="AZ258" s="81"/>
      <c r="BA258" s="81"/>
      <c r="BB258" s="81"/>
      <c r="BC258" s="81"/>
      <c r="BD258" s="81"/>
      <c r="BE258" s="81"/>
      <c r="BF258" s="81"/>
      <c r="BG258" s="81"/>
      <c r="BH258" s="81"/>
    </row>
    <row r="259" spans="1:60" ht="15">
      <c r="A259" s="105">
        <v>13</v>
      </c>
      <c r="B259" s="81" t="s">
        <v>151</v>
      </c>
      <c r="C259" s="81" t="s">
        <v>55</v>
      </c>
      <c r="D259" s="81" t="s">
        <v>46</v>
      </c>
      <c r="E259" s="81" t="s">
        <v>20</v>
      </c>
      <c r="F259" s="81" t="s">
        <v>260</v>
      </c>
      <c r="G259" s="81" t="s">
        <v>254</v>
      </c>
      <c r="H259" s="61">
        <v>39973</v>
      </c>
      <c r="I259" s="81" t="s">
        <v>159</v>
      </c>
      <c r="J259" s="81" t="s">
        <v>127</v>
      </c>
      <c r="K259" s="81"/>
      <c r="L259" s="81"/>
      <c r="M259" s="81"/>
      <c r="N259" s="81"/>
      <c r="O259" s="81"/>
      <c r="P259" s="81"/>
      <c r="Q259" s="81"/>
      <c r="R259" s="81"/>
      <c r="S259" s="81"/>
      <c r="T259" s="118">
        <v>2.81012</v>
      </c>
      <c r="U259" s="81">
        <v>64</v>
      </c>
      <c r="V259" s="81">
        <v>21</v>
      </c>
      <c r="W259" s="81">
        <v>15</v>
      </c>
      <c r="X259" s="81">
        <v>6</v>
      </c>
      <c r="Y259" s="81">
        <v>3.6</v>
      </c>
      <c r="Z259" s="81">
        <v>0.3</v>
      </c>
      <c r="AA259" s="102">
        <v>66.9699889456259</v>
      </c>
      <c r="AB259" s="102">
        <v>29.3989981556788</v>
      </c>
      <c r="AC259" s="102">
        <v>24.356382523647</v>
      </c>
      <c r="AD259" s="81"/>
      <c r="AE259" s="81" t="s">
        <v>9</v>
      </c>
      <c r="AF259" s="81">
        <v>110</v>
      </c>
      <c r="AG259" s="81" t="s">
        <v>48</v>
      </c>
      <c r="AH259" s="81">
        <v>150</v>
      </c>
      <c r="AI259" s="81"/>
      <c r="AJ259" s="81"/>
      <c r="AK259" s="81"/>
      <c r="AL259" s="81"/>
      <c r="AM259" s="81"/>
      <c r="AN259" s="81">
        <v>17.5</v>
      </c>
      <c r="AO259" s="118">
        <f>4.34782608695652*250/10000</f>
        <v>0.108695652173913</v>
      </c>
      <c r="AP259" s="81">
        <v>320</v>
      </c>
      <c r="AQ259" s="81">
        <f>AP259/AO259</f>
        <v>2944.0000000000014</v>
      </c>
      <c r="AR259" s="81"/>
      <c r="AS259" s="102">
        <v>2944</v>
      </c>
      <c r="AT259" s="118">
        <f>AS259/AS260</f>
        <v>0.7272727272727273</v>
      </c>
      <c r="AU259" s="81"/>
      <c r="AV259" s="102">
        <f>AT259*$AU$268</f>
        <v>2676.3636363636365</v>
      </c>
      <c r="AW259" s="102">
        <f>AW258</f>
        <v>3158.603174603175</v>
      </c>
      <c r="AX259" s="81"/>
      <c r="AY259" s="81" t="s">
        <v>131</v>
      </c>
      <c r="AZ259" s="81"/>
      <c r="BA259" s="81"/>
      <c r="BB259" s="81"/>
      <c r="BC259" s="81"/>
      <c r="BD259" s="81"/>
      <c r="BE259" s="81"/>
      <c r="BF259" s="81"/>
      <c r="BG259" s="81"/>
      <c r="BH259" s="81"/>
    </row>
    <row r="260" spans="1:60" ht="15">
      <c r="A260" s="105">
        <v>13</v>
      </c>
      <c r="B260" s="81" t="s">
        <v>151</v>
      </c>
      <c r="C260" s="81" t="s">
        <v>55</v>
      </c>
      <c r="D260" s="81" t="s">
        <v>46</v>
      </c>
      <c r="E260" s="81" t="s">
        <v>20</v>
      </c>
      <c r="F260" s="81" t="s">
        <v>192</v>
      </c>
      <c r="G260" s="81" t="s">
        <v>192</v>
      </c>
      <c r="H260" s="61">
        <v>39973</v>
      </c>
      <c r="I260" s="81" t="s">
        <v>159</v>
      </c>
      <c r="J260" s="81" t="s">
        <v>127</v>
      </c>
      <c r="K260" s="81"/>
      <c r="L260" s="81"/>
      <c r="M260" s="81"/>
      <c r="N260" s="81"/>
      <c r="O260" s="81"/>
      <c r="P260" s="81"/>
      <c r="Q260" s="81"/>
      <c r="R260" s="81"/>
      <c r="S260" s="81"/>
      <c r="T260" s="118">
        <v>2.81012</v>
      </c>
      <c r="U260" s="81">
        <v>64</v>
      </c>
      <c r="V260" s="81">
        <v>21</v>
      </c>
      <c r="W260" s="81">
        <v>15</v>
      </c>
      <c r="X260" s="81">
        <v>6</v>
      </c>
      <c r="Y260" s="81">
        <v>3.6</v>
      </c>
      <c r="Z260" s="81">
        <v>0.3</v>
      </c>
      <c r="AA260" s="102">
        <v>66.9699889456259</v>
      </c>
      <c r="AB260" s="102">
        <v>29.3989981556788</v>
      </c>
      <c r="AC260" s="102">
        <v>24.356382523647</v>
      </c>
      <c r="AD260" s="81"/>
      <c r="AE260" s="81" t="s">
        <v>9</v>
      </c>
      <c r="AF260" s="81">
        <v>110</v>
      </c>
      <c r="AG260" s="81" t="s">
        <v>48</v>
      </c>
      <c r="AH260" s="81">
        <v>150</v>
      </c>
      <c r="AI260" s="81"/>
      <c r="AJ260" s="81"/>
      <c r="AK260" s="81"/>
      <c r="AL260" s="81"/>
      <c r="AM260" s="81"/>
      <c r="AN260" s="81">
        <v>17.5</v>
      </c>
      <c r="AO260" s="118">
        <f>4.34782608695652*250/10000</f>
        <v>0.108695652173913</v>
      </c>
      <c r="AP260" s="81">
        <v>440</v>
      </c>
      <c r="AQ260" s="81">
        <f>AP260/AO260</f>
        <v>4048.000000000002</v>
      </c>
      <c r="AR260" s="81"/>
      <c r="AS260" s="102">
        <v>4048</v>
      </c>
      <c r="AT260" s="118"/>
      <c r="AU260" s="81"/>
      <c r="AV260" s="102"/>
      <c r="AW260" s="102">
        <f>AW259</f>
        <v>3158.603174603175</v>
      </c>
      <c r="AX260" s="81"/>
      <c r="AY260" s="81" t="s">
        <v>131</v>
      </c>
      <c r="AZ260" s="81"/>
      <c r="BA260" s="81"/>
      <c r="BB260" s="81"/>
      <c r="BC260" s="81"/>
      <c r="BD260" s="81"/>
      <c r="BE260" s="81"/>
      <c r="BF260" s="81"/>
      <c r="BG260" s="81"/>
      <c r="BH260" s="81"/>
    </row>
    <row r="261" spans="1:60" ht="15">
      <c r="A261" s="105">
        <v>13</v>
      </c>
      <c r="B261" s="81" t="s">
        <v>151</v>
      </c>
      <c r="C261" s="81" t="s">
        <v>55</v>
      </c>
      <c r="D261" s="81" t="s">
        <v>46</v>
      </c>
      <c r="E261" s="81" t="s">
        <v>20</v>
      </c>
      <c r="F261" s="81">
        <v>2330</v>
      </c>
      <c r="G261" s="81" t="s">
        <v>183</v>
      </c>
      <c r="H261" s="61">
        <v>39973</v>
      </c>
      <c r="I261" s="81" t="s">
        <v>159</v>
      </c>
      <c r="J261" s="81" t="s">
        <v>127</v>
      </c>
      <c r="K261" s="81"/>
      <c r="L261" s="81"/>
      <c r="M261" s="81"/>
      <c r="N261" s="81"/>
      <c r="O261" s="81"/>
      <c r="P261" s="81"/>
      <c r="Q261" s="81"/>
      <c r="R261" s="81"/>
      <c r="S261" s="81"/>
      <c r="T261" s="118">
        <v>2.81012</v>
      </c>
      <c r="U261" s="81">
        <v>64</v>
      </c>
      <c r="V261" s="81">
        <v>21</v>
      </c>
      <c r="W261" s="81">
        <v>15</v>
      </c>
      <c r="X261" s="81">
        <v>6</v>
      </c>
      <c r="Y261" s="81">
        <v>3.6</v>
      </c>
      <c r="Z261" s="81">
        <v>0.3</v>
      </c>
      <c r="AA261" s="102">
        <v>66.9699889456259</v>
      </c>
      <c r="AB261" s="102">
        <v>29.3989981556788</v>
      </c>
      <c r="AC261" s="102">
        <v>24.356382523647</v>
      </c>
      <c r="AD261" s="81"/>
      <c r="AE261" s="81" t="s">
        <v>9</v>
      </c>
      <c r="AF261" s="81">
        <v>110</v>
      </c>
      <c r="AG261" s="81" t="s">
        <v>48</v>
      </c>
      <c r="AH261" s="81">
        <v>150</v>
      </c>
      <c r="AI261" s="81"/>
      <c r="AJ261" s="81"/>
      <c r="AK261" s="81"/>
      <c r="AL261" s="81"/>
      <c r="AM261" s="81"/>
      <c r="AN261" s="81">
        <v>17.5</v>
      </c>
      <c r="AO261" s="118">
        <f>4.34782608695652*250/10000</f>
        <v>0.108695652173913</v>
      </c>
      <c r="AP261" s="81">
        <v>360</v>
      </c>
      <c r="AQ261" s="81">
        <f>AP261/AO261</f>
        <v>3312.0000000000014</v>
      </c>
      <c r="AR261" s="81"/>
      <c r="AS261" s="102">
        <v>3312</v>
      </c>
      <c r="AT261" s="118">
        <f>AS261/AS260</f>
        <v>0.8181818181818182</v>
      </c>
      <c r="AU261" s="81"/>
      <c r="AV261" s="102">
        <f>AT261*$AU$268</f>
        <v>3010.909090909091</v>
      </c>
      <c r="AW261" s="102">
        <f>AW260</f>
        <v>3158.603174603175</v>
      </c>
      <c r="AX261" s="81"/>
      <c r="AY261" s="81" t="s">
        <v>131</v>
      </c>
      <c r="AZ261" s="81"/>
      <c r="BA261" s="81"/>
      <c r="BB261" s="81"/>
      <c r="BC261" s="81"/>
      <c r="BD261" s="81"/>
      <c r="BE261" s="81"/>
      <c r="BF261" s="81"/>
      <c r="BG261" s="81"/>
      <c r="BH261" s="81"/>
    </row>
    <row r="262" spans="1:60" ht="15">
      <c r="A262" s="105">
        <v>13</v>
      </c>
      <c r="B262" s="81" t="s">
        <v>151</v>
      </c>
      <c r="C262" s="81" t="s">
        <v>55</v>
      </c>
      <c r="D262" s="81" t="s">
        <v>46</v>
      </c>
      <c r="E262" s="81" t="s">
        <v>20</v>
      </c>
      <c r="F262" s="81" t="s">
        <v>272</v>
      </c>
      <c r="G262" s="81" t="s">
        <v>252</v>
      </c>
      <c r="H262" s="61">
        <v>39973</v>
      </c>
      <c r="I262" s="81" t="s">
        <v>159</v>
      </c>
      <c r="J262" s="81" t="s">
        <v>127</v>
      </c>
      <c r="K262" s="81"/>
      <c r="L262" s="81"/>
      <c r="M262" s="81"/>
      <c r="N262" s="81"/>
      <c r="O262" s="81"/>
      <c r="P262" s="81"/>
      <c r="Q262" s="81"/>
      <c r="R262" s="81"/>
      <c r="S262" s="81"/>
      <c r="T262" s="118">
        <v>2.81012</v>
      </c>
      <c r="U262" s="81">
        <v>64</v>
      </c>
      <c r="V262" s="81">
        <v>21</v>
      </c>
      <c r="W262" s="81">
        <v>15</v>
      </c>
      <c r="X262" s="81">
        <v>6</v>
      </c>
      <c r="Y262" s="81">
        <v>3.6</v>
      </c>
      <c r="Z262" s="81">
        <v>0.3</v>
      </c>
      <c r="AA262" s="102">
        <v>66.9699889456259</v>
      </c>
      <c r="AB262" s="102">
        <v>29.3989981556788</v>
      </c>
      <c r="AC262" s="102">
        <v>24.356382523647</v>
      </c>
      <c r="AD262" s="81"/>
      <c r="AE262" s="81" t="s">
        <v>9</v>
      </c>
      <c r="AF262" s="81">
        <v>110</v>
      </c>
      <c r="AG262" s="81" t="s">
        <v>48</v>
      </c>
      <c r="AH262" s="81">
        <v>150</v>
      </c>
      <c r="AI262" s="81"/>
      <c r="AJ262" s="81"/>
      <c r="AK262" s="81"/>
      <c r="AL262" s="81"/>
      <c r="AM262" s="81"/>
      <c r="AN262" s="81">
        <v>17.5</v>
      </c>
      <c r="AO262" s="118">
        <f>4.34782608695652*250/10000</f>
        <v>0.108695652173913</v>
      </c>
      <c r="AP262" s="81">
        <v>320</v>
      </c>
      <c r="AQ262" s="81">
        <f>AP262/AO262</f>
        <v>2944.0000000000014</v>
      </c>
      <c r="AR262" s="81"/>
      <c r="AS262" s="102">
        <v>2944</v>
      </c>
      <c r="AT262" s="118">
        <f>AS262/AS263</f>
        <v>0.7272727272727273</v>
      </c>
      <c r="AU262" s="81"/>
      <c r="AV262" s="102">
        <f>AT262*$AU$268</f>
        <v>2676.3636363636365</v>
      </c>
      <c r="AW262" s="102">
        <f>AW261</f>
        <v>3158.603174603175</v>
      </c>
      <c r="AX262" s="81"/>
      <c r="AY262" s="81" t="s">
        <v>131</v>
      </c>
      <c r="AZ262" s="81"/>
      <c r="BA262" s="81"/>
      <c r="BB262" s="81"/>
      <c r="BC262" s="81"/>
      <c r="BD262" s="81"/>
      <c r="BE262" s="81"/>
      <c r="BF262" s="81"/>
      <c r="BG262" s="81"/>
      <c r="BH262" s="81"/>
    </row>
    <row r="263" spans="1:60" ht="15">
      <c r="A263" s="105">
        <v>13</v>
      </c>
      <c r="B263" s="81" t="s">
        <v>151</v>
      </c>
      <c r="C263" s="81" t="s">
        <v>55</v>
      </c>
      <c r="D263" s="81" t="s">
        <v>46</v>
      </c>
      <c r="E263" s="81" t="s">
        <v>20</v>
      </c>
      <c r="F263" s="81" t="s">
        <v>192</v>
      </c>
      <c r="G263" s="81" t="s">
        <v>192</v>
      </c>
      <c r="H263" s="61">
        <v>39973</v>
      </c>
      <c r="I263" s="81" t="s">
        <v>159</v>
      </c>
      <c r="J263" s="81" t="s">
        <v>127</v>
      </c>
      <c r="K263" s="81"/>
      <c r="L263" s="81"/>
      <c r="M263" s="81"/>
      <c r="N263" s="81"/>
      <c r="O263" s="81"/>
      <c r="P263" s="81"/>
      <c r="Q263" s="81"/>
      <c r="R263" s="81"/>
      <c r="S263" s="81"/>
      <c r="T263" s="118">
        <v>2.81012</v>
      </c>
      <c r="U263" s="81">
        <v>64</v>
      </c>
      <c r="V263" s="81">
        <v>21</v>
      </c>
      <c r="W263" s="81">
        <v>15</v>
      </c>
      <c r="X263" s="81">
        <v>6</v>
      </c>
      <c r="Y263" s="81">
        <v>3.6</v>
      </c>
      <c r="Z263" s="81">
        <v>0.3</v>
      </c>
      <c r="AA263" s="102">
        <v>66.9699889456259</v>
      </c>
      <c r="AB263" s="102">
        <v>29.3989981556788</v>
      </c>
      <c r="AC263" s="102">
        <v>24.356382523647</v>
      </c>
      <c r="AD263" s="81"/>
      <c r="AE263" s="81" t="s">
        <v>9</v>
      </c>
      <c r="AF263" s="81">
        <v>110</v>
      </c>
      <c r="AG263" s="81" t="s">
        <v>48</v>
      </c>
      <c r="AH263" s="81">
        <v>150</v>
      </c>
      <c r="AI263" s="81"/>
      <c r="AJ263" s="81"/>
      <c r="AK263" s="81"/>
      <c r="AL263" s="81"/>
      <c r="AM263" s="81"/>
      <c r="AN263" s="81">
        <v>17.5</v>
      </c>
      <c r="AO263" s="118">
        <f>4.34782608695652*250/10000</f>
        <v>0.108695652173913</v>
      </c>
      <c r="AP263" s="81">
        <v>440</v>
      </c>
      <c r="AQ263" s="81">
        <f>AP263/AO263</f>
        <v>4048.000000000002</v>
      </c>
      <c r="AR263" s="81"/>
      <c r="AS263" s="102">
        <v>4048</v>
      </c>
      <c r="AT263" s="118"/>
      <c r="AU263" s="81"/>
      <c r="AV263" s="102"/>
      <c r="AW263" s="102">
        <f>AW262</f>
        <v>3158.603174603175</v>
      </c>
      <c r="AX263" s="81"/>
      <c r="AY263" s="81" t="s">
        <v>131</v>
      </c>
      <c r="AZ263" s="81"/>
      <c r="BA263" s="81"/>
      <c r="BB263" s="81"/>
      <c r="BC263" s="81"/>
      <c r="BD263" s="81"/>
      <c r="BE263" s="81"/>
      <c r="BF263" s="81"/>
      <c r="BG263" s="81"/>
      <c r="BH263" s="81"/>
    </row>
    <row r="264" spans="1:60" ht="15">
      <c r="A264" s="105">
        <v>13</v>
      </c>
      <c r="B264" s="81" t="s">
        <v>151</v>
      </c>
      <c r="C264" s="81" t="s">
        <v>55</v>
      </c>
      <c r="D264" s="81" t="s">
        <v>46</v>
      </c>
      <c r="E264" s="81" t="s">
        <v>20</v>
      </c>
      <c r="F264" s="81">
        <v>1005</v>
      </c>
      <c r="G264" s="81" t="s">
        <v>241</v>
      </c>
      <c r="H264" s="61">
        <v>39973</v>
      </c>
      <c r="I264" s="81" t="s">
        <v>159</v>
      </c>
      <c r="J264" s="81" t="s">
        <v>127</v>
      </c>
      <c r="K264" s="81"/>
      <c r="L264" s="81"/>
      <c r="M264" s="81"/>
      <c r="N264" s="81"/>
      <c r="O264" s="81"/>
      <c r="P264" s="81"/>
      <c r="Q264" s="81"/>
      <c r="R264" s="81"/>
      <c r="S264" s="81"/>
      <c r="T264" s="118">
        <v>2.81012</v>
      </c>
      <c r="U264" s="81">
        <v>64</v>
      </c>
      <c r="V264" s="81">
        <v>21</v>
      </c>
      <c r="W264" s="81">
        <v>15</v>
      </c>
      <c r="X264" s="81">
        <v>6</v>
      </c>
      <c r="Y264" s="81">
        <v>3.6</v>
      </c>
      <c r="Z264" s="81">
        <v>0.3</v>
      </c>
      <c r="AA264" s="102">
        <v>66.9699889456259</v>
      </c>
      <c r="AB264" s="102">
        <v>29.3989981556788</v>
      </c>
      <c r="AC264" s="102">
        <v>24.356382523647</v>
      </c>
      <c r="AD264" s="81"/>
      <c r="AE264" s="81" t="s">
        <v>9</v>
      </c>
      <c r="AF264" s="81">
        <v>110</v>
      </c>
      <c r="AG264" s="81" t="s">
        <v>48</v>
      </c>
      <c r="AH264" s="81">
        <v>150</v>
      </c>
      <c r="AI264" s="81"/>
      <c r="AJ264" s="81"/>
      <c r="AK264" s="81"/>
      <c r="AL264" s="81"/>
      <c r="AM264" s="81"/>
      <c r="AN264" s="81">
        <v>17.5</v>
      </c>
      <c r="AO264" s="118">
        <f>4.34782608695652*250/10000</f>
        <v>0.108695652173913</v>
      </c>
      <c r="AP264" s="81">
        <v>320</v>
      </c>
      <c r="AQ264" s="81">
        <f>AP264/AO264</f>
        <v>2944.0000000000014</v>
      </c>
      <c r="AR264" s="81"/>
      <c r="AS264" s="102">
        <v>2944</v>
      </c>
      <c r="AT264" s="118">
        <f>AS264/AS263</f>
        <v>0.7272727272727273</v>
      </c>
      <c r="AU264" s="81"/>
      <c r="AV264" s="102">
        <f>AT264*$AU$268</f>
        <v>2676.3636363636365</v>
      </c>
      <c r="AW264" s="102">
        <f>AW263</f>
        <v>3158.603174603175</v>
      </c>
      <c r="AX264" s="81"/>
      <c r="AY264" s="81" t="s">
        <v>131</v>
      </c>
      <c r="AZ264" s="81"/>
      <c r="BA264" s="81"/>
      <c r="BB264" s="81"/>
      <c r="BC264" s="81"/>
      <c r="BD264" s="81"/>
      <c r="BE264" s="81"/>
      <c r="BF264" s="81"/>
      <c r="BG264" s="81"/>
      <c r="BH264" s="81"/>
    </row>
    <row r="265" spans="1:60" ht="15">
      <c r="A265" s="105">
        <v>13</v>
      </c>
      <c r="B265" s="81" t="s">
        <v>151</v>
      </c>
      <c r="C265" s="81" t="s">
        <v>55</v>
      </c>
      <c r="D265" s="81" t="s">
        <v>46</v>
      </c>
      <c r="E265" s="81" t="s">
        <v>20</v>
      </c>
      <c r="F265" s="81">
        <v>2004</v>
      </c>
      <c r="G265" s="81" t="s">
        <v>247</v>
      </c>
      <c r="H265" s="61">
        <v>39973</v>
      </c>
      <c r="I265" s="81" t="s">
        <v>159</v>
      </c>
      <c r="J265" s="81" t="s">
        <v>127</v>
      </c>
      <c r="K265" s="81"/>
      <c r="L265" s="81"/>
      <c r="M265" s="81"/>
      <c r="N265" s="81"/>
      <c r="O265" s="81"/>
      <c r="P265" s="81"/>
      <c r="Q265" s="81"/>
      <c r="R265" s="81"/>
      <c r="S265" s="81"/>
      <c r="T265" s="118">
        <v>2.81012</v>
      </c>
      <c r="U265" s="81">
        <v>64</v>
      </c>
      <c r="V265" s="81">
        <v>21</v>
      </c>
      <c r="W265" s="81">
        <v>15</v>
      </c>
      <c r="X265" s="81">
        <v>6</v>
      </c>
      <c r="Y265" s="81">
        <v>3.6</v>
      </c>
      <c r="Z265" s="81">
        <v>0.3</v>
      </c>
      <c r="AA265" s="102">
        <v>66.9699889456259</v>
      </c>
      <c r="AB265" s="102">
        <v>29.3989981556788</v>
      </c>
      <c r="AC265" s="102">
        <v>24.356382523647</v>
      </c>
      <c r="AD265" s="81"/>
      <c r="AE265" s="81" t="s">
        <v>9</v>
      </c>
      <c r="AF265" s="81">
        <v>110</v>
      </c>
      <c r="AG265" s="81" t="s">
        <v>48</v>
      </c>
      <c r="AH265" s="81">
        <v>150</v>
      </c>
      <c r="AI265" s="81"/>
      <c r="AJ265" s="81"/>
      <c r="AK265" s="81"/>
      <c r="AL265" s="81"/>
      <c r="AM265" s="81"/>
      <c r="AN265" s="81">
        <v>17.5</v>
      </c>
      <c r="AO265" s="118">
        <f>4.34782608695652*250/10000</f>
        <v>0.108695652173913</v>
      </c>
      <c r="AP265" s="81">
        <v>380</v>
      </c>
      <c r="AQ265" s="81">
        <f>AP265/AO265</f>
        <v>3496.0000000000014</v>
      </c>
      <c r="AR265" s="81"/>
      <c r="AS265" s="102">
        <v>3496</v>
      </c>
      <c r="AT265" s="118">
        <f>AS265/AS266</f>
        <v>0.8636363636363636</v>
      </c>
      <c r="AU265" s="81"/>
      <c r="AV265" s="102">
        <f>AT265*$AU$268</f>
        <v>3178.181818181818</v>
      </c>
      <c r="AW265" s="102">
        <f>AW264</f>
        <v>3158.603174603175</v>
      </c>
      <c r="AX265" s="81"/>
      <c r="AY265" s="81" t="s">
        <v>131</v>
      </c>
      <c r="AZ265" s="81"/>
      <c r="BA265" s="81"/>
      <c r="BB265" s="81"/>
      <c r="BC265" s="81"/>
      <c r="BD265" s="81"/>
      <c r="BE265" s="81"/>
      <c r="BF265" s="81"/>
      <c r="BG265" s="81"/>
      <c r="BH265" s="81"/>
    </row>
    <row r="266" spans="1:60" ht="15">
      <c r="A266" s="105">
        <v>13</v>
      </c>
      <c r="B266" s="81" t="s">
        <v>151</v>
      </c>
      <c r="C266" s="81" t="s">
        <v>55</v>
      </c>
      <c r="D266" s="81" t="s">
        <v>46</v>
      </c>
      <c r="E266" s="81" t="s">
        <v>20</v>
      </c>
      <c r="F266" s="81" t="s">
        <v>192</v>
      </c>
      <c r="G266" s="81" t="s">
        <v>192</v>
      </c>
      <c r="H266" s="61">
        <v>39973</v>
      </c>
      <c r="I266" s="81" t="s">
        <v>159</v>
      </c>
      <c r="J266" s="81" t="s">
        <v>127</v>
      </c>
      <c r="K266" s="81"/>
      <c r="L266" s="81"/>
      <c r="M266" s="81"/>
      <c r="N266" s="81"/>
      <c r="O266" s="81"/>
      <c r="P266" s="81"/>
      <c r="Q266" s="81"/>
      <c r="R266" s="81"/>
      <c r="S266" s="81"/>
      <c r="T266" s="118">
        <v>2.81012</v>
      </c>
      <c r="U266" s="81">
        <v>64</v>
      </c>
      <c r="V266" s="81">
        <v>21</v>
      </c>
      <c r="W266" s="81">
        <v>15</v>
      </c>
      <c r="X266" s="81">
        <v>6</v>
      </c>
      <c r="Y266" s="81">
        <v>3.6</v>
      </c>
      <c r="Z266" s="81">
        <v>0.3</v>
      </c>
      <c r="AA266" s="102">
        <v>66.9699889456259</v>
      </c>
      <c r="AB266" s="102">
        <v>29.3989981556788</v>
      </c>
      <c r="AC266" s="102">
        <v>24.356382523647</v>
      </c>
      <c r="AD266" s="81"/>
      <c r="AE266" s="81" t="s">
        <v>9</v>
      </c>
      <c r="AF266" s="81">
        <v>110</v>
      </c>
      <c r="AG266" s="81" t="s">
        <v>48</v>
      </c>
      <c r="AH266" s="81">
        <v>150</v>
      </c>
      <c r="AI266" s="81"/>
      <c r="AJ266" s="81"/>
      <c r="AK266" s="81"/>
      <c r="AL266" s="81"/>
      <c r="AM266" s="81"/>
      <c r="AN266" s="81">
        <v>17.5</v>
      </c>
      <c r="AO266" s="118">
        <f>4.34782608695652*250/10000</f>
        <v>0.108695652173913</v>
      </c>
      <c r="AP266" s="81">
        <v>440</v>
      </c>
      <c r="AQ266" s="81">
        <f>AP266/AO266</f>
        <v>4048.000000000002</v>
      </c>
      <c r="AR266" s="81"/>
      <c r="AS266" s="102">
        <v>4048</v>
      </c>
      <c r="AT266" s="118"/>
      <c r="AU266" s="81"/>
      <c r="AV266" s="102"/>
      <c r="AW266" s="102">
        <f>AW265</f>
        <v>3158.603174603175</v>
      </c>
      <c r="AX266" s="81"/>
      <c r="AY266" s="81" t="s">
        <v>131</v>
      </c>
      <c r="AZ266" s="81"/>
      <c r="BA266" s="81"/>
      <c r="BB266" s="81"/>
      <c r="BC266" s="81"/>
      <c r="BD266" s="81"/>
      <c r="BE266" s="81"/>
      <c r="BF266" s="81"/>
      <c r="BG266" s="81"/>
      <c r="BH266" s="81"/>
    </row>
    <row r="267" spans="1:60" ht="15">
      <c r="A267" s="105">
        <v>13</v>
      </c>
      <c r="B267" s="81" t="s">
        <v>151</v>
      </c>
      <c r="C267" s="81" t="s">
        <v>55</v>
      </c>
      <c r="D267" s="81" t="s">
        <v>46</v>
      </c>
      <c r="E267" s="81" t="s">
        <v>20</v>
      </c>
      <c r="F267" s="81" t="s">
        <v>179</v>
      </c>
      <c r="G267" s="81" t="s">
        <v>180</v>
      </c>
      <c r="H267" s="61">
        <v>39973</v>
      </c>
      <c r="I267" s="81" t="s">
        <v>159</v>
      </c>
      <c r="J267" s="81" t="s">
        <v>127</v>
      </c>
      <c r="K267" s="81"/>
      <c r="L267" s="81"/>
      <c r="M267" s="81"/>
      <c r="N267" s="81"/>
      <c r="O267" s="81"/>
      <c r="P267" s="81"/>
      <c r="Q267" s="81"/>
      <c r="R267" s="81"/>
      <c r="S267" s="81"/>
      <c r="T267" s="118">
        <v>2.81012</v>
      </c>
      <c r="U267" s="81">
        <v>64</v>
      </c>
      <c r="V267" s="81">
        <v>21</v>
      </c>
      <c r="W267" s="81">
        <v>15</v>
      </c>
      <c r="X267" s="81">
        <v>6</v>
      </c>
      <c r="Y267" s="81">
        <v>3.6</v>
      </c>
      <c r="Z267" s="81">
        <v>0.3</v>
      </c>
      <c r="AA267" s="102">
        <v>66.9699889456259</v>
      </c>
      <c r="AB267" s="102">
        <v>29.3989981556788</v>
      </c>
      <c r="AC267" s="102">
        <v>24.356382523647</v>
      </c>
      <c r="AD267" s="81"/>
      <c r="AE267" s="81" t="s">
        <v>9</v>
      </c>
      <c r="AF267" s="81">
        <v>110</v>
      </c>
      <c r="AG267" s="81" t="s">
        <v>48</v>
      </c>
      <c r="AH267" s="81">
        <v>150</v>
      </c>
      <c r="AI267" s="81"/>
      <c r="AJ267" s="81"/>
      <c r="AK267" s="81"/>
      <c r="AL267" s="81"/>
      <c r="AM267" s="81"/>
      <c r="AN267" s="81">
        <v>17.5</v>
      </c>
      <c r="AO267" s="118">
        <f>4.34782608695652*250/10000</f>
        <v>0.108695652173913</v>
      </c>
      <c r="AP267" s="81">
        <v>360</v>
      </c>
      <c r="AQ267" s="81">
        <f>AP267/AO267</f>
        <v>3312.0000000000014</v>
      </c>
      <c r="AR267" s="81"/>
      <c r="AS267" s="102">
        <v>3312</v>
      </c>
      <c r="AT267" s="118">
        <f>AS267/AS266</f>
        <v>0.8181818181818182</v>
      </c>
      <c r="AU267" s="81"/>
      <c r="AV267" s="102">
        <f>AT267*$AU$268</f>
        <v>3010.909090909091</v>
      </c>
      <c r="AW267" s="102">
        <f>AW266</f>
        <v>3158.603174603175</v>
      </c>
      <c r="AX267" s="81"/>
      <c r="AY267" s="81" t="s">
        <v>131</v>
      </c>
      <c r="AZ267" s="81"/>
      <c r="BA267" s="81"/>
      <c r="BB267" s="81"/>
      <c r="BC267" s="81"/>
      <c r="BD267" s="81"/>
      <c r="BE267" s="81"/>
      <c r="BF267" s="81"/>
      <c r="BG267" s="81"/>
      <c r="BH267" s="81"/>
    </row>
    <row r="268" spans="1:60" ht="15">
      <c r="A268" s="105">
        <v>13</v>
      </c>
      <c r="B268" s="123" t="s">
        <v>151</v>
      </c>
      <c r="C268" s="123" t="s">
        <v>55</v>
      </c>
      <c r="D268" s="123" t="s">
        <v>46</v>
      </c>
      <c r="E268" s="123" t="s">
        <v>20</v>
      </c>
      <c r="F268" s="123" t="s">
        <v>199</v>
      </c>
      <c r="G268" s="123" t="s">
        <v>198</v>
      </c>
      <c r="H268" s="97">
        <v>39973</v>
      </c>
      <c r="I268" s="123" t="s">
        <v>159</v>
      </c>
      <c r="J268" s="123" t="s">
        <v>127</v>
      </c>
      <c r="K268" s="123"/>
      <c r="L268" s="123"/>
      <c r="M268" s="123"/>
      <c r="N268" s="123"/>
      <c r="O268" s="123"/>
      <c r="P268" s="123"/>
      <c r="Q268" s="123"/>
      <c r="R268" s="123"/>
      <c r="S268" s="123"/>
      <c r="T268" s="115">
        <v>2.81012</v>
      </c>
      <c r="U268" s="123">
        <v>64</v>
      </c>
      <c r="V268" s="123">
        <v>21</v>
      </c>
      <c r="W268" s="123">
        <v>15</v>
      </c>
      <c r="X268" s="123">
        <v>6</v>
      </c>
      <c r="Y268" s="123">
        <v>3.6</v>
      </c>
      <c r="Z268" s="123">
        <v>0.3</v>
      </c>
      <c r="AA268" s="111">
        <v>66.9699889456259</v>
      </c>
      <c r="AB268" s="111">
        <v>29.3989981556788</v>
      </c>
      <c r="AC268" s="111">
        <v>24.356382523647</v>
      </c>
      <c r="AD268" s="123"/>
      <c r="AE268" s="123" t="s">
        <v>9</v>
      </c>
      <c r="AF268" s="123">
        <v>110</v>
      </c>
      <c r="AG268" s="123" t="s">
        <v>48</v>
      </c>
      <c r="AH268" s="123">
        <v>150</v>
      </c>
      <c r="AI268" s="123"/>
      <c r="AJ268" s="123"/>
      <c r="AK268" s="123"/>
      <c r="AL268" s="123"/>
      <c r="AM268" s="123"/>
      <c r="AN268" s="123">
        <v>17.5</v>
      </c>
      <c r="AO268" s="115">
        <f>4.34782608695652*250/10000</f>
        <v>0.108695652173913</v>
      </c>
      <c r="AP268" s="123">
        <v>360</v>
      </c>
      <c r="AQ268" s="123">
        <f>AP268/AO268</f>
        <v>3312.0000000000014</v>
      </c>
      <c r="AR268" s="123"/>
      <c r="AS268" s="111">
        <v>3312</v>
      </c>
      <c r="AT268" s="115">
        <f>AS268/AS266</f>
        <v>0.8181818181818182</v>
      </c>
      <c r="AU268" s="111">
        <f>AVERAGE(AS251,AS254,AS257,AS260,AS263,AS266)</f>
        <v>3680</v>
      </c>
      <c r="AV268" s="111">
        <f>AT268*$AU$268</f>
        <v>3010.909090909091</v>
      </c>
      <c r="AW268" s="111">
        <f>AW267</f>
        <v>3158.603174603175</v>
      </c>
      <c r="AX268" s="123"/>
      <c r="AY268" s="123" t="s">
        <v>131</v>
      </c>
      <c r="AZ268" s="123"/>
      <c r="BA268" s="123"/>
      <c r="BB268" s="123"/>
      <c r="BC268" s="123"/>
      <c r="BD268" s="123"/>
      <c r="BE268" s="123"/>
      <c r="BF268" s="123"/>
      <c r="BG268" s="123"/>
      <c r="BH268" s="123"/>
    </row>
    <row r="269" spans="1:60" ht="15">
      <c r="A269" s="105">
        <v>14</v>
      </c>
      <c r="B269" s="81" t="s">
        <v>132</v>
      </c>
      <c r="C269" s="81" t="s">
        <v>133</v>
      </c>
      <c r="D269" s="81" t="s">
        <v>134</v>
      </c>
      <c r="E269" s="81" t="s">
        <v>136</v>
      </c>
      <c r="F269" s="81" t="s">
        <v>138</v>
      </c>
      <c r="G269" s="81" t="s">
        <v>138</v>
      </c>
      <c r="H269" s="61">
        <v>39973</v>
      </c>
      <c r="I269" s="81" t="s">
        <v>128</v>
      </c>
      <c r="J269" s="81" t="s">
        <v>164</v>
      </c>
      <c r="K269" s="81" t="s">
        <v>142</v>
      </c>
      <c r="L269" s="81" t="s">
        <v>144</v>
      </c>
      <c r="M269" s="81"/>
      <c r="N269" s="81"/>
      <c r="O269" s="81"/>
      <c r="P269" s="81"/>
      <c r="Q269" s="81"/>
      <c r="R269" s="81"/>
      <c r="S269" s="81"/>
      <c r="T269" s="118">
        <v>2.91356</v>
      </c>
      <c r="U269" s="81">
        <v>51.5</v>
      </c>
      <c r="V269" s="81">
        <v>29.5</v>
      </c>
      <c r="W269" s="81">
        <v>19</v>
      </c>
      <c r="X269" s="81">
        <v>6.2</v>
      </c>
      <c r="Y269" s="81">
        <v>6.8</v>
      </c>
      <c r="Z269" s="81">
        <v>0.4</v>
      </c>
      <c r="AA269" s="102">
        <v>56.8387531018514</v>
      </c>
      <c r="AB269" s="102">
        <v>74.4486427515071</v>
      </c>
      <c r="AC269" s="102">
        <v>32.4650055303412</v>
      </c>
      <c r="AD269" s="81"/>
      <c r="AE269" s="81" t="s">
        <v>9</v>
      </c>
      <c r="AF269" s="81">
        <v>60</v>
      </c>
      <c r="AG269" s="81" t="s">
        <v>42</v>
      </c>
      <c r="AH269" s="81">
        <v>100</v>
      </c>
      <c r="AI269" s="81">
        <v>9</v>
      </c>
      <c r="AJ269" s="81" t="s">
        <v>147</v>
      </c>
      <c r="AK269" s="102">
        <v>3385.3571</v>
      </c>
      <c r="AL269" s="81"/>
      <c r="AM269" s="81"/>
      <c r="AN269" s="81">
        <v>21</v>
      </c>
      <c r="AO269" s="81">
        <v>359.9</v>
      </c>
      <c r="AP269" s="81">
        <v>134</v>
      </c>
      <c r="AQ269" s="102">
        <v>3723.25646012781</v>
      </c>
      <c r="AR269" s="81">
        <v>12.6</v>
      </c>
      <c r="AS269" s="102">
        <f>AQ269*14/AR269</f>
        <v>4136.951622364233</v>
      </c>
      <c r="AT269" s="118"/>
      <c r="AU269" s="102"/>
      <c r="AV269" s="102"/>
      <c r="AW269" s="102">
        <f>AVERAGE(AV269:AV293)</f>
        <v>3472.509613240087</v>
      </c>
      <c r="AX269" s="81"/>
      <c r="AY269" s="81" t="s">
        <v>44</v>
      </c>
      <c r="AZ269" s="81">
        <v>40</v>
      </c>
      <c r="BA269" s="81">
        <v>48.5</v>
      </c>
      <c r="BB269" s="81">
        <v>0</v>
      </c>
      <c r="BC269" s="81">
        <v>21</v>
      </c>
      <c r="BD269" s="81">
        <v>0</v>
      </c>
      <c r="BE269" s="81">
        <v>91.5</v>
      </c>
      <c r="BF269" s="81">
        <v>27</v>
      </c>
      <c r="BG269" s="81">
        <v>102</v>
      </c>
      <c r="BH269" s="81">
        <v>119</v>
      </c>
    </row>
    <row r="270" spans="1:60" ht="15">
      <c r="A270" s="105">
        <v>14</v>
      </c>
      <c r="B270" s="81" t="s">
        <v>132</v>
      </c>
      <c r="C270" s="81" t="s">
        <v>133</v>
      </c>
      <c r="D270" s="81" t="s">
        <v>134</v>
      </c>
      <c r="E270" s="81" t="s">
        <v>136</v>
      </c>
      <c r="F270" s="81" t="s">
        <v>160</v>
      </c>
      <c r="G270" s="81" t="s">
        <v>161</v>
      </c>
      <c r="H270" s="61">
        <v>39973</v>
      </c>
      <c r="I270" s="81" t="s">
        <v>128</v>
      </c>
      <c r="J270" s="81" t="s">
        <v>164</v>
      </c>
      <c r="K270" s="81" t="s">
        <v>142</v>
      </c>
      <c r="L270" s="81" t="s">
        <v>144</v>
      </c>
      <c r="M270" s="81"/>
      <c r="N270" s="81"/>
      <c r="O270" s="81"/>
      <c r="P270" s="81"/>
      <c r="Q270" s="81"/>
      <c r="R270" s="81"/>
      <c r="S270" s="81"/>
      <c r="T270" s="118">
        <v>2.91356</v>
      </c>
      <c r="U270" s="81">
        <v>51.5</v>
      </c>
      <c r="V270" s="81">
        <v>29.5</v>
      </c>
      <c r="W270" s="81">
        <v>19</v>
      </c>
      <c r="X270" s="81">
        <v>6.2</v>
      </c>
      <c r="Y270" s="81">
        <v>6.8</v>
      </c>
      <c r="Z270" s="81">
        <v>0.4</v>
      </c>
      <c r="AA270" s="102">
        <v>56.8387531018514</v>
      </c>
      <c r="AB270" s="102">
        <v>74.4486427515071</v>
      </c>
      <c r="AC270" s="102">
        <v>32.4650055303412</v>
      </c>
      <c r="AD270" s="81"/>
      <c r="AE270" s="81" t="s">
        <v>9</v>
      </c>
      <c r="AF270" s="81">
        <v>60</v>
      </c>
      <c r="AG270" s="81" t="s">
        <v>42</v>
      </c>
      <c r="AH270" s="81">
        <v>100</v>
      </c>
      <c r="AI270" s="81">
        <v>9</v>
      </c>
      <c r="AJ270" s="81" t="s">
        <v>147</v>
      </c>
      <c r="AK270" s="102">
        <v>3385.3571</v>
      </c>
      <c r="AL270" s="81"/>
      <c r="AM270" s="81"/>
      <c r="AN270" s="81">
        <v>21</v>
      </c>
      <c r="AO270" s="81">
        <v>719.8</v>
      </c>
      <c r="AP270" s="81">
        <v>226</v>
      </c>
      <c r="AQ270" s="102">
        <v>3139.76104473465</v>
      </c>
      <c r="AR270" s="81">
        <v>12.6</v>
      </c>
      <c r="AS270" s="102">
        <f>AQ270*14/AR270</f>
        <v>3488.6233830385004</v>
      </c>
      <c r="AT270" s="118">
        <f>AS270/AVERAGE(AS269,AS271)</f>
        <v>0.9355815831987092</v>
      </c>
      <c r="AU270" s="102"/>
      <c r="AV270" s="102">
        <f>AT270*$AU$293</f>
        <v>3147.7998014449913</v>
      </c>
      <c r="AW270" s="102">
        <f>AW269</f>
        <v>3472.509613240087</v>
      </c>
      <c r="AX270" s="81"/>
      <c r="AY270" s="81" t="s">
        <v>44</v>
      </c>
      <c r="AZ270" s="81">
        <v>40</v>
      </c>
      <c r="BA270" s="81">
        <v>48.5</v>
      </c>
      <c r="BB270" s="81">
        <v>0</v>
      </c>
      <c r="BC270" s="81">
        <v>21</v>
      </c>
      <c r="BD270" s="81">
        <v>0</v>
      </c>
      <c r="BE270" s="81">
        <v>91.5</v>
      </c>
      <c r="BF270" s="81">
        <v>27</v>
      </c>
      <c r="BG270" s="81">
        <v>102</v>
      </c>
      <c r="BH270" s="81">
        <v>119</v>
      </c>
    </row>
    <row r="271" spans="1:60" ht="15">
      <c r="A271" s="105">
        <v>14</v>
      </c>
      <c r="B271" s="81" t="s">
        <v>132</v>
      </c>
      <c r="C271" s="81" t="s">
        <v>133</v>
      </c>
      <c r="D271" s="81" t="s">
        <v>134</v>
      </c>
      <c r="E271" s="81" t="s">
        <v>136</v>
      </c>
      <c r="F271" s="81" t="s">
        <v>138</v>
      </c>
      <c r="G271" s="81" t="s">
        <v>138</v>
      </c>
      <c r="H271" s="61">
        <v>39973</v>
      </c>
      <c r="I271" s="81" t="s">
        <v>128</v>
      </c>
      <c r="J271" s="81" t="s">
        <v>164</v>
      </c>
      <c r="K271" s="81" t="s">
        <v>142</v>
      </c>
      <c r="L271" s="81" t="s">
        <v>144</v>
      </c>
      <c r="M271" s="81"/>
      <c r="N271" s="81"/>
      <c r="O271" s="81"/>
      <c r="P271" s="81"/>
      <c r="Q271" s="81"/>
      <c r="R271" s="81"/>
      <c r="S271" s="81"/>
      <c r="T271" s="118">
        <v>2.91356</v>
      </c>
      <c r="U271" s="81">
        <v>51.5</v>
      </c>
      <c r="V271" s="81">
        <v>29.5</v>
      </c>
      <c r="W271" s="81">
        <v>19</v>
      </c>
      <c r="X271" s="81">
        <v>6.2</v>
      </c>
      <c r="Y271" s="81">
        <v>6.8</v>
      </c>
      <c r="Z271" s="81">
        <v>0.4</v>
      </c>
      <c r="AA271" s="102">
        <v>56.8387531018514</v>
      </c>
      <c r="AB271" s="102">
        <v>74.4486427515071</v>
      </c>
      <c r="AC271" s="102">
        <v>32.4650055303412</v>
      </c>
      <c r="AD271" s="81"/>
      <c r="AE271" s="81" t="s">
        <v>9</v>
      </c>
      <c r="AF271" s="81">
        <v>60</v>
      </c>
      <c r="AG271" s="81" t="s">
        <v>42</v>
      </c>
      <c r="AH271" s="81">
        <v>100</v>
      </c>
      <c r="AI271" s="81">
        <v>9</v>
      </c>
      <c r="AJ271" s="81" t="s">
        <v>147</v>
      </c>
      <c r="AK271" s="102">
        <v>3385.3571</v>
      </c>
      <c r="AL271" s="81"/>
      <c r="AM271" s="81"/>
      <c r="AN271" s="81">
        <v>21</v>
      </c>
      <c r="AO271" s="81">
        <v>719.8</v>
      </c>
      <c r="AP271" s="81">
        <v>210</v>
      </c>
      <c r="AQ271" s="102">
        <v>2917.47707696582</v>
      </c>
      <c r="AR271" s="81">
        <v>12.3</v>
      </c>
      <c r="AS271" s="102">
        <f>AQ271*14/AR271</f>
        <v>3320.7056160586562</v>
      </c>
      <c r="AT271" s="118"/>
      <c r="AU271" s="102"/>
      <c r="AV271" s="102"/>
      <c r="AW271" s="102">
        <f>AW270</f>
        <v>3472.509613240087</v>
      </c>
      <c r="AX271" s="81"/>
      <c r="AY271" s="81" t="s">
        <v>44</v>
      </c>
      <c r="AZ271" s="81">
        <v>40</v>
      </c>
      <c r="BA271" s="81">
        <v>48.5</v>
      </c>
      <c r="BB271" s="81">
        <v>0</v>
      </c>
      <c r="BC271" s="81">
        <v>21</v>
      </c>
      <c r="BD271" s="81">
        <v>0</v>
      </c>
      <c r="BE271" s="81">
        <v>91.5</v>
      </c>
      <c r="BF271" s="81">
        <v>27</v>
      </c>
      <c r="BG271" s="81">
        <v>102</v>
      </c>
      <c r="BH271" s="81">
        <v>119</v>
      </c>
    </row>
    <row r="272" spans="1:60" ht="15">
      <c r="A272" s="105">
        <v>14</v>
      </c>
      <c r="B272" s="81" t="s">
        <v>132</v>
      </c>
      <c r="C272" s="81" t="s">
        <v>133</v>
      </c>
      <c r="D272" s="81" t="s">
        <v>134</v>
      </c>
      <c r="E272" s="81" t="s">
        <v>136</v>
      </c>
      <c r="F272" s="81" t="s">
        <v>196</v>
      </c>
      <c r="G272" s="81" t="s">
        <v>189</v>
      </c>
      <c r="H272" s="61">
        <v>39973</v>
      </c>
      <c r="I272" s="81" t="s">
        <v>128</v>
      </c>
      <c r="J272" s="81" t="s">
        <v>164</v>
      </c>
      <c r="K272" s="81" t="s">
        <v>142</v>
      </c>
      <c r="L272" s="81" t="s">
        <v>144</v>
      </c>
      <c r="M272" s="81"/>
      <c r="N272" s="81"/>
      <c r="O272" s="81"/>
      <c r="P272" s="81"/>
      <c r="Q272" s="81"/>
      <c r="R272" s="81"/>
      <c r="S272" s="81"/>
      <c r="T272" s="118">
        <v>2.91356</v>
      </c>
      <c r="U272" s="81">
        <v>51.5</v>
      </c>
      <c r="V272" s="81">
        <v>29.5</v>
      </c>
      <c r="W272" s="81">
        <v>19</v>
      </c>
      <c r="X272" s="81">
        <v>6.2</v>
      </c>
      <c r="Y272" s="81">
        <v>6.8</v>
      </c>
      <c r="Z272" s="81">
        <v>0.4</v>
      </c>
      <c r="AA272" s="102">
        <v>56.8387531018514</v>
      </c>
      <c r="AB272" s="102">
        <v>74.4486427515071</v>
      </c>
      <c r="AC272" s="102">
        <v>32.4650055303412</v>
      </c>
      <c r="AD272" s="81"/>
      <c r="AE272" s="81" t="s">
        <v>9</v>
      </c>
      <c r="AF272" s="81">
        <v>60</v>
      </c>
      <c r="AG272" s="81" t="s">
        <v>42</v>
      </c>
      <c r="AH272" s="81">
        <v>100</v>
      </c>
      <c r="AI272" s="81">
        <v>9</v>
      </c>
      <c r="AJ272" s="81" t="s">
        <v>147</v>
      </c>
      <c r="AK272" s="102">
        <v>3385.3571</v>
      </c>
      <c r="AL272" s="81"/>
      <c r="AM272" s="81"/>
      <c r="AN272" s="81">
        <v>21</v>
      </c>
      <c r="AO272" s="81">
        <v>719.8</v>
      </c>
      <c r="AP272" s="81">
        <v>228</v>
      </c>
      <c r="AQ272" s="102">
        <v>3167.54654070575</v>
      </c>
      <c r="AR272" s="81">
        <v>12.7</v>
      </c>
      <c r="AS272" s="102">
        <f>AQ272*14/AR272</f>
        <v>3491.7835881795672</v>
      </c>
      <c r="AT272" s="118">
        <f>AS272/AVERAGE(AS271,AS273)</f>
        <v>1.067483151961545</v>
      </c>
      <c r="AU272" s="102"/>
      <c r="AV272" s="102">
        <f>AT272*$AU$293</f>
        <v>3591.587643593817</v>
      </c>
      <c r="AW272" s="102">
        <f>AW271</f>
        <v>3472.509613240087</v>
      </c>
      <c r="AX272" s="81"/>
      <c r="AY272" s="81" t="s">
        <v>44</v>
      </c>
      <c r="AZ272" s="81">
        <v>40</v>
      </c>
      <c r="BA272" s="81">
        <v>48.5</v>
      </c>
      <c r="BB272" s="81">
        <v>0</v>
      </c>
      <c r="BC272" s="81">
        <v>21</v>
      </c>
      <c r="BD272" s="81">
        <v>0</v>
      </c>
      <c r="BE272" s="81">
        <v>91.5</v>
      </c>
      <c r="BF272" s="81">
        <v>27</v>
      </c>
      <c r="BG272" s="81">
        <v>102</v>
      </c>
      <c r="BH272" s="81">
        <v>119</v>
      </c>
    </row>
    <row r="273" spans="1:60" ht="15">
      <c r="A273" s="105">
        <v>14</v>
      </c>
      <c r="B273" s="81" t="s">
        <v>132</v>
      </c>
      <c r="C273" s="81" t="s">
        <v>133</v>
      </c>
      <c r="D273" s="81" t="s">
        <v>134</v>
      </c>
      <c r="E273" s="81" t="s">
        <v>136</v>
      </c>
      <c r="F273" s="81" t="s">
        <v>138</v>
      </c>
      <c r="G273" s="81" t="s">
        <v>138</v>
      </c>
      <c r="H273" s="61">
        <v>39973</v>
      </c>
      <c r="I273" s="81" t="s">
        <v>128</v>
      </c>
      <c r="J273" s="81" t="s">
        <v>164</v>
      </c>
      <c r="K273" s="81" t="s">
        <v>142</v>
      </c>
      <c r="L273" s="81" t="s">
        <v>144</v>
      </c>
      <c r="M273" s="81"/>
      <c r="N273" s="81"/>
      <c r="O273" s="81"/>
      <c r="P273" s="81"/>
      <c r="Q273" s="81"/>
      <c r="R273" s="81"/>
      <c r="S273" s="81"/>
      <c r="T273" s="118">
        <v>2.91356</v>
      </c>
      <c r="U273" s="81">
        <v>51.5</v>
      </c>
      <c r="V273" s="81">
        <v>29.5</v>
      </c>
      <c r="W273" s="81">
        <v>19</v>
      </c>
      <c r="X273" s="81">
        <v>6.2</v>
      </c>
      <c r="Y273" s="81">
        <v>6.8</v>
      </c>
      <c r="Z273" s="81">
        <v>0.4</v>
      </c>
      <c r="AA273" s="102">
        <v>56.8387531018514</v>
      </c>
      <c r="AB273" s="102">
        <v>74.4486427515071</v>
      </c>
      <c r="AC273" s="102">
        <v>32.4650055303412</v>
      </c>
      <c r="AD273" s="81"/>
      <c r="AE273" s="81" t="s">
        <v>9</v>
      </c>
      <c r="AF273" s="81">
        <v>60</v>
      </c>
      <c r="AG273" s="81" t="s">
        <v>42</v>
      </c>
      <c r="AH273" s="81">
        <v>100</v>
      </c>
      <c r="AI273" s="81">
        <v>9</v>
      </c>
      <c r="AJ273" s="81" t="s">
        <v>147</v>
      </c>
      <c r="AK273" s="102">
        <v>3385.3571</v>
      </c>
      <c r="AL273" s="81"/>
      <c r="AM273" s="81"/>
      <c r="AN273" s="81">
        <v>21</v>
      </c>
      <c r="AO273" s="81">
        <v>719.8</v>
      </c>
      <c r="AP273" s="81">
        <v>212</v>
      </c>
      <c r="AQ273" s="102">
        <v>2945.26257293693</v>
      </c>
      <c r="AR273" s="81">
        <v>12.8</v>
      </c>
      <c r="AS273" s="102">
        <f>AQ273*14/AR273</f>
        <v>3221.380939149767</v>
      </c>
      <c r="AT273" s="118"/>
      <c r="AU273" s="102"/>
      <c r="AV273" s="102"/>
      <c r="AW273" s="102">
        <f>AW272</f>
        <v>3472.509613240087</v>
      </c>
      <c r="AX273" s="81"/>
      <c r="AY273" s="81" t="s">
        <v>44</v>
      </c>
      <c r="AZ273" s="81">
        <v>40</v>
      </c>
      <c r="BA273" s="81">
        <v>48.5</v>
      </c>
      <c r="BB273" s="81">
        <v>0</v>
      </c>
      <c r="BC273" s="81">
        <v>21</v>
      </c>
      <c r="BD273" s="81">
        <v>0</v>
      </c>
      <c r="BE273" s="81">
        <v>91.5</v>
      </c>
      <c r="BF273" s="81">
        <v>27</v>
      </c>
      <c r="BG273" s="81">
        <v>102</v>
      </c>
      <c r="BH273" s="81">
        <v>119</v>
      </c>
    </row>
    <row r="274" spans="1:60" ht="15">
      <c r="A274" s="105">
        <v>14</v>
      </c>
      <c r="B274" s="81" t="s">
        <v>132</v>
      </c>
      <c r="C274" s="81" t="s">
        <v>133</v>
      </c>
      <c r="D274" s="81" t="s">
        <v>134</v>
      </c>
      <c r="E274" s="81" t="s">
        <v>136</v>
      </c>
      <c r="F274" s="81" t="s">
        <v>239</v>
      </c>
      <c r="G274" s="81" t="s">
        <v>227</v>
      </c>
      <c r="H274" s="61">
        <v>39973</v>
      </c>
      <c r="I274" s="81" t="s">
        <v>128</v>
      </c>
      <c r="J274" s="81" t="s">
        <v>164</v>
      </c>
      <c r="K274" s="81" t="s">
        <v>142</v>
      </c>
      <c r="L274" s="81" t="s">
        <v>144</v>
      </c>
      <c r="M274" s="81"/>
      <c r="N274" s="81"/>
      <c r="O274" s="81"/>
      <c r="P274" s="81"/>
      <c r="Q274" s="81"/>
      <c r="R274" s="81"/>
      <c r="S274" s="81"/>
      <c r="T274" s="118">
        <v>2.91356</v>
      </c>
      <c r="U274" s="81">
        <v>51.5</v>
      </c>
      <c r="V274" s="81">
        <v>29.5</v>
      </c>
      <c r="W274" s="81">
        <v>19</v>
      </c>
      <c r="X274" s="81">
        <v>6.2</v>
      </c>
      <c r="Y274" s="81">
        <v>6.8</v>
      </c>
      <c r="Z274" s="81">
        <v>0.4</v>
      </c>
      <c r="AA274" s="102">
        <v>56.8387531018514</v>
      </c>
      <c r="AB274" s="102">
        <v>74.4486427515071</v>
      </c>
      <c r="AC274" s="102">
        <v>32.4650055303412</v>
      </c>
      <c r="AD274" s="81"/>
      <c r="AE274" s="81" t="s">
        <v>9</v>
      </c>
      <c r="AF274" s="81">
        <v>60</v>
      </c>
      <c r="AG274" s="81" t="s">
        <v>42</v>
      </c>
      <c r="AH274" s="81">
        <v>100</v>
      </c>
      <c r="AI274" s="81">
        <v>9</v>
      </c>
      <c r="AJ274" s="81" t="s">
        <v>147</v>
      </c>
      <c r="AK274" s="102">
        <v>3385.3571</v>
      </c>
      <c r="AL274" s="81"/>
      <c r="AM274" s="81"/>
      <c r="AN274" s="81">
        <v>21</v>
      </c>
      <c r="AO274" s="81">
        <v>719.8</v>
      </c>
      <c r="AP274" s="81">
        <v>230</v>
      </c>
      <c r="AQ274" s="102">
        <v>3195.33203667685</v>
      </c>
      <c r="AR274" s="81">
        <v>12.5</v>
      </c>
      <c r="AS274" s="102">
        <f>AQ274*14/AR274</f>
        <v>3578.771881078072</v>
      </c>
      <c r="AT274" s="118">
        <f>AS274/AVERAGE(AS273,AS275)</f>
        <v>1.0888130496880377</v>
      </c>
      <c r="AU274" s="102"/>
      <c r="AV274" s="102">
        <f>AT274*$AU$293</f>
        <v>3663.352895319636</v>
      </c>
      <c r="AW274" s="102">
        <f>AW273</f>
        <v>3472.509613240087</v>
      </c>
      <c r="AX274" s="81"/>
      <c r="AY274" s="81" t="s">
        <v>44</v>
      </c>
      <c r="AZ274" s="81">
        <v>40</v>
      </c>
      <c r="BA274" s="81">
        <v>48.5</v>
      </c>
      <c r="BB274" s="81">
        <v>0</v>
      </c>
      <c r="BC274" s="81">
        <v>21</v>
      </c>
      <c r="BD274" s="81">
        <v>0</v>
      </c>
      <c r="BE274" s="81">
        <v>91.5</v>
      </c>
      <c r="BF274" s="81">
        <v>27</v>
      </c>
      <c r="BG274" s="81">
        <v>102</v>
      </c>
      <c r="BH274" s="81">
        <v>119</v>
      </c>
    </row>
    <row r="275" spans="1:60" ht="15">
      <c r="A275" s="105">
        <v>14</v>
      </c>
      <c r="B275" s="81" t="s">
        <v>132</v>
      </c>
      <c r="C275" s="81" t="s">
        <v>133</v>
      </c>
      <c r="D275" s="81" t="s">
        <v>134</v>
      </c>
      <c r="E275" s="81" t="s">
        <v>136</v>
      </c>
      <c r="F275" s="81" t="s">
        <v>138</v>
      </c>
      <c r="G275" s="81" t="s">
        <v>138</v>
      </c>
      <c r="H275" s="61">
        <v>39973</v>
      </c>
      <c r="I275" s="81" t="s">
        <v>128</v>
      </c>
      <c r="J275" s="81" t="s">
        <v>164</v>
      </c>
      <c r="K275" s="81" t="s">
        <v>142</v>
      </c>
      <c r="L275" s="81" t="s">
        <v>144</v>
      </c>
      <c r="M275" s="81"/>
      <c r="N275" s="81"/>
      <c r="O275" s="81"/>
      <c r="P275" s="81"/>
      <c r="Q275" s="81"/>
      <c r="R275" s="81"/>
      <c r="S275" s="81"/>
      <c r="T275" s="118">
        <v>2.91356</v>
      </c>
      <c r="U275" s="81">
        <v>51.5</v>
      </c>
      <c r="V275" s="81">
        <v>29.5</v>
      </c>
      <c r="W275" s="81">
        <v>19</v>
      </c>
      <c r="X275" s="81">
        <v>6.2</v>
      </c>
      <c r="Y275" s="81">
        <v>6.8</v>
      </c>
      <c r="Z275" s="81">
        <v>0.4</v>
      </c>
      <c r="AA275" s="102">
        <v>56.8387531018514</v>
      </c>
      <c r="AB275" s="102">
        <v>74.4486427515071</v>
      </c>
      <c r="AC275" s="102">
        <v>32.4650055303412</v>
      </c>
      <c r="AD275" s="81"/>
      <c r="AE275" s="81" t="s">
        <v>9</v>
      </c>
      <c r="AF275" s="81">
        <v>60</v>
      </c>
      <c r="AG275" s="81" t="s">
        <v>42</v>
      </c>
      <c r="AH275" s="81">
        <v>100</v>
      </c>
      <c r="AI275" s="81">
        <v>9</v>
      </c>
      <c r="AJ275" s="81" t="s">
        <v>147</v>
      </c>
      <c r="AK275" s="102">
        <v>3385.3571</v>
      </c>
      <c r="AL275" s="81"/>
      <c r="AM275" s="81"/>
      <c r="AN275" s="81">
        <v>21</v>
      </c>
      <c r="AO275" s="81">
        <v>719.8</v>
      </c>
      <c r="AP275" s="81">
        <v>212</v>
      </c>
      <c r="AQ275" s="102">
        <v>2945.26257293693</v>
      </c>
      <c r="AR275" s="81">
        <v>12.3</v>
      </c>
      <c r="AS275" s="102">
        <f>AQ275*14/AR275</f>
        <v>3352.3313838306517</v>
      </c>
      <c r="AT275" s="118"/>
      <c r="AU275" s="102"/>
      <c r="AV275" s="102"/>
      <c r="AW275" s="102">
        <f>AW274</f>
        <v>3472.509613240087</v>
      </c>
      <c r="AX275" s="81"/>
      <c r="AY275" s="81" t="s">
        <v>44</v>
      </c>
      <c r="AZ275" s="81">
        <v>40</v>
      </c>
      <c r="BA275" s="81">
        <v>48.5</v>
      </c>
      <c r="BB275" s="81">
        <v>0</v>
      </c>
      <c r="BC275" s="81">
        <v>21</v>
      </c>
      <c r="BD275" s="81">
        <v>0</v>
      </c>
      <c r="BE275" s="81">
        <v>91.5</v>
      </c>
      <c r="BF275" s="81">
        <v>27</v>
      </c>
      <c r="BG275" s="81">
        <v>102</v>
      </c>
      <c r="BH275" s="81">
        <v>119</v>
      </c>
    </row>
    <row r="276" spans="1:256" ht="15">
      <c r="A276" s="105">
        <v>14</v>
      </c>
      <c r="B276" s="81" t="s">
        <v>132</v>
      </c>
      <c r="C276" s="81" t="s">
        <v>133</v>
      </c>
      <c r="D276" s="81" t="s">
        <v>134</v>
      </c>
      <c r="E276" s="81" t="s">
        <v>136</v>
      </c>
      <c r="F276" s="81" t="s">
        <v>245</v>
      </c>
      <c r="G276" s="81" t="s">
        <v>246</v>
      </c>
      <c r="H276" s="61">
        <v>39973</v>
      </c>
      <c r="I276" s="81" t="s">
        <v>128</v>
      </c>
      <c r="J276" s="81" t="s">
        <v>164</v>
      </c>
      <c r="K276" s="81" t="s">
        <v>142</v>
      </c>
      <c r="L276" s="81" t="s">
        <v>144</v>
      </c>
      <c r="M276" s="81"/>
      <c r="N276" s="81"/>
      <c r="O276" s="81"/>
      <c r="P276" s="81"/>
      <c r="Q276" s="81"/>
      <c r="R276" s="81"/>
      <c r="S276" s="81"/>
      <c r="T276" s="118">
        <v>2.91356</v>
      </c>
      <c r="U276" s="81">
        <v>51.5</v>
      </c>
      <c r="V276" s="81">
        <v>29.5</v>
      </c>
      <c r="W276" s="81">
        <v>19</v>
      </c>
      <c r="X276" s="81">
        <v>6.2</v>
      </c>
      <c r="Y276" s="81">
        <v>6.8</v>
      </c>
      <c r="Z276" s="81">
        <v>0.4</v>
      </c>
      <c r="AA276" s="102">
        <v>56.8387531018514</v>
      </c>
      <c r="AB276" s="102">
        <v>74.4486427515071</v>
      </c>
      <c r="AC276" s="102">
        <v>32.4650055303412</v>
      </c>
      <c r="AD276" s="81"/>
      <c r="AE276" s="81" t="s">
        <v>9</v>
      </c>
      <c r="AF276" s="81">
        <v>60</v>
      </c>
      <c r="AG276" s="81" t="s">
        <v>42</v>
      </c>
      <c r="AH276" s="81">
        <v>100</v>
      </c>
      <c r="AI276" s="81">
        <v>9</v>
      </c>
      <c r="AJ276" s="81" t="s">
        <v>147</v>
      </c>
      <c r="AK276" s="102">
        <v>3385.3571</v>
      </c>
      <c r="AL276" s="81"/>
      <c r="AM276" s="81"/>
      <c r="AN276" s="81">
        <v>21</v>
      </c>
      <c r="AO276" s="81">
        <v>719.8</v>
      </c>
      <c r="AP276" s="81">
        <v>174</v>
      </c>
      <c r="AQ276" s="102">
        <v>2417.33814948597</v>
      </c>
      <c r="AR276" s="81">
        <v>12.9</v>
      </c>
      <c r="AS276" s="102">
        <f>AQ276*14/AR276</f>
        <v>2623.46775913206</v>
      </c>
      <c r="AT276" s="118">
        <f>AS276/AVERAGE(AS275,AS277)</f>
        <v>0.7479182993088517</v>
      </c>
      <c r="AU276" s="102"/>
      <c r="AV276" s="102">
        <f>AT276*$AU$293</f>
        <v>2516.399549050814</v>
      </c>
      <c r="AW276" s="102">
        <f>AW275</f>
        <v>3472.509613240087</v>
      </c>
      <c r="AX276" s="81"/>
      <c r="AY276" s="81" t="s">
        <v>44</v>
      </c>
      <c r="AZ276" s="81">
        <v>40</v>
      </c>
      <c r="BA276" s="81">
        <v>48.5</v>
      </c>
      <c r="BB276" s="81">
        <v>0</v>
      </c>
      <c r="BC276" s="81">
        <v>21</v>
      </c>
      <c r="BD276" s="81">
        <v>0</v>
      </c>
      <c r="BE276" s="81">
        <v>91.5</v>
      </c>
      <c r="BF276" s="81">
        <v>27</v>
      </c>
      <c r="BG276" s="81">
        <v>102</v>
      </c>
      <c r="BH276" s="81">
        <v>119</v>
      </c>
      <c r="BI276" s="119"/>
      <c r="BJ276" s="119"/>
      <c r="BK276" s="119"/>
      <c r="BL276" s="119"/>
      <c r="BM276" s="119"/>
      <c r="BN276" s="119"/>
      <c r="BO276" s="119"/>
      <c r="BP276" s="119"/>
      <c r="BQ276" s="119"/>
      <c r="BR276" s="119"/>
      <c r="BS276" s="119"/>
      <c r="BT276" s="119"/>
      <c r="BU276" s="119"/>
      <c r="BV276" s="119"/>
      <c r="BW276" s="119"/>
      <c r="BX276" s="119"/>
      <c r="BY276" s="119"/>
      <c r="BZ276" s="119"/>
      <c r="CA276" s="119"/>
      <c r="CB276" s="119"/>
      <c r="CC276" s="119"/>
      <c r="CD276" s="119"/>
      <c r="CE276" s="119"/>
      <c r="CF276" s="119"/>
      <c r="CG276" s="119"/>
      <c r="CH276" s="119"/>
      <c r="CI276" s="119"/>
      <c r="CJ276" s="119"/>
      <c r="CK276" s="119"/>
      <c r="CL276" s="119"/>
      <c r="CM276" s="119"/>
      <c r="CN276" s="119"/>
      <c r="CO276" s="119"/>
      <c r="CP276" s="119"/>
      <c r="CQ276" s="119"/>
      <c r="CR276" s="119"/>
      <c r="CS276" s="119"/>
      <c r="CT276" s="119"/>
      <c r="CU276" s="119"/>
      <c r="CV276" s="119"/>
      <c r="CW276" s="119"/>
      <c r="CX276" s="119"/>
      <c r="CY276" s="119"/>
      <c r="CZ276" s="119"/>
      <c r="DA276" s="119"/>
      <c r="DB276" s="119"/>
      <c r="DC276" s="119"/>
      <c r="DD276" s="119"/>
      <c r="DE276" s="119"/>
      <c r="DF276" s="119"/>
      <c r="DG276" s="119"/>
      <c r="DH276" s="119"/>
      <c r="DI276" s="119"/>
      <c r="DJ276" s="119"/>
      <c r="DK276" s="119"/>
      <c r="DL276" s="119"/>
      <c r="DM276" s="119"/>
      <c r="DN276" s="119"/>
      <c r="DO276" s="119"/>
      <c r="DP276" s="119"/>
      <c r="DQ276" s="119"/>
      <c r="DR276" s="119"/>
      <c r="DS276" s="119"/>
      <c r="DT276" s="119"/>
      <c r="DU276" s="119"/>
      <c r="DV276" s="119"/>
      <c r="DW276" s="119"/>
      <c r="DX276" s="119"/>
      <c r="DY276" s="119"/>
      <c r="DZ276" s="119"/>
      <c r="EA276" s="119"/>
      <c r="EB276" s="119"/>
      <c r="EC276" s="119"/>
      <c r="ED276" s="119"/>
      <c r="EE276" s="119"/>
      <c r="EF276" s="119"/>
      <c r="EG276" s="119"/>
      <c r="EH276" s="119"/>
      <c r="EI276" s="119"/>
      <c r="EJ276" s="119"/>
      <c r="EK276" s="119"/>
      <c r="EL276" s="119"/>
      <c r="EM276" s="119"/>
      <c r="EN276" s="119"/>
      <c r="EO276" s="119"/>
      <c r="EP276" s="119"/>
      <c r="EQ276" s="119"/>
      <c r="ER276" s="119"/>
      <c r="ES276" s="119"/>
      <c r="ET276" s="119"/>
      <c r="EU276" s="119"/>
      <c r="EV276" s="119"/>
      <c r="EW276" s="119"/>
      <c r="EX276" s="119"/>
      <c r="EY276" s="119"/>
      <c r="EZ276" s="119"/>
      <c r="FA276" s="119"/>
      <c r="FB276" s="119"/>
      <c r="FC276" s="119"/>
      <c r="FD276" s="119"/>
      <c r="FE276" s="119"/>
      <c r="FF276" s="119"/>
      <c r="FG276" s="119"/>
      <c r="FH276" s="119"/>
      <c r="FI276" s="119"/>
      <c r="FJ276" s="119"/>
      <c r="FK276" s="119"/>
      <c r="FL276" s="119"/>
      <c r="FM276" s="119"/>
      <c r="FN276" s="119"/>
      <c r="FO276" s="119"/>
      <c r="FP276" s="119"/>
      <c r="FQ276" s="119"/>
      <c r="FR276" s="119"/>
      <c r="FS276" s="119"/>
      <c r="FT276" s="119"/>
      <c r="FU276" s="119"/>
      <c r="FV276" s="119"/>
      <c r="FW276" s="119"/>
      <c r="FX276" s="119"/>
      <c r="FY276" s="119"/>
      <c r="FZ276" s="119"/>
      <c r="GA276" s="119"/>
      <c r="GB276" s="119"/>
      <c r="GC276" s="119"/>
      <c r="GD276" s="119"/>
      <c r="GE276" s="119"/>
      <c r="GF276" s="119"/>
      <c r="GG276" s="119"/>
      <c r="GH276" s="119"/>
      <c r="GI276" s="119"/>
      <c r="GJ276" s="119"/>
      <c r="GK276" s="119"/>
      <c r="GL276" s="119"/>
      <c r="GM276" s="119"/>
      <c r="GN276" s="119"/>
      <c r="GO276" s="119"/>
      <c r="GP276" s="119"/>
      <c r="GQ276" s="119"/>
      <c r="GR276" s="119"/>
      <c r="GS276" s="119"/>
      <c r="GT276" s="119"/>
      <c r="GU276" s="119"/>
      <c r="GV276" s="119"/>
      <c r="GW276" s="119"/>
      <c r="GX276" s="119"/>
      <c r="GY276" s="119"/>
      <c r="GZ276" s="119"/>
      <c r="HA276" s="119"/>
      <c r="HB276" s="119"/>
      <c r="HC276" s="119"/>
      <c r="HD276" s="119"/>
      <c r="HE276" s="119"/>
      <c r="HF276" s="119"/>
      <c r="HG276" s="119"/>
      <c r="HH276" s="119"/>
      <c r="HI276" s="119"/>
      <c r="HJ276" s="119"/>
      <c r="HK276" s="119"/>
      <c r="HL276" s="119"/>
      <c r="HM276" s="119"/>
      <c r="HN276" s="119"/>
      <c r="HO276" s="119"/>
      <c r="HP276" s="119"/>
      <c r="HQ276" s="119"/>
      <c r="HR276" s="119"/>
      <c r="HS276" s="119"/>
      <c r="HT276" s="119"/>
      <c r="HU276" s="119"/>
      <c r="HV276" s="119"/>
      <c r="HW276" s="119"/>
      <c r="HX276" s="119"/>
      <c r="HY276" s="119"/>
      <c r="HZ276" s="119"/>
      <c r="IA276" s="119"/>
      <c r="IB276" s="119"/>
      <c r="IC276" s="119"/>
      <c r="ID276" s="119"/>
      <c r="IE276" s="119"/>
      <c r="IF276" s="119"/>
      <c r="IG276" s="119"/>
      <c r="IH276" s="119"/>
      <c r="II276" s="119"/>
      <c r="IJ276" s="119"/>
      <c r="IK276" s="119"/>
      <c r="IL276" s="119"/>
      <c r="IM276" s="119"/>
      <c r="IN276" s="119"/>
      <c r="IO276" s="119"/>
      <c r="IP276" s="119"/>
      <c r="IQ276" s="119"/>
      <c r="IR276" s="119"/>
      <c r="IS276" s="119"/>
      <c r="IT276" s="119"/>
      <c r="IU276" s="119"/>
      <c r="IV276" s="119"/>
    </row>
    <row r="277" spans="1:60" ht="15">
      <c r="A277" s="105">
        <v>14</v>
      </c>
      <c r="B277" s="81" t="s">
        <v>132</v>
      </c>
      <c r="C277" s="81" t="s">
        <v>133</v>
      </c>
      <c r="D277" s="81" t="s">
        <v>134</v>
      </c>
      <c r="E277" s="81" t="s">
        <v>136</v>
      </c>
      <c r="F277" s="81" t="s">
        <v>138</v>
      </c>
      <c r="G277" s="81" t="s">
        <v>138</v>
      </c>
      <c r="H277" s="61">
        <v>39973</v>
      </c>
      <c r="I277" s="81" t="s">
        <v>128</v>
      </c>
      <c r="J277" s="81" t="s">
        <v>164</v>
      </c>
      <c r="K277" s="81" t="s">
        <v>142</v>
      </c>
      <c r="L277" s="81" t="s">
        <v>144</v>
      </c>
      <c r="M277" s="81"/>
      <c r="N277" s="81"/>
      <c r="O277" s="81"/>
      <c r="P277" s="81"/>
      <c r="Q277" s="81"/>
      <c r="R277" s="81"/>
      <c r="S277" s="81"/>
      <c r="T277" s="118">
        <v>2.91356</v>
      </c>
      <c r="U277" s="81">
        <v>51.5</v>
      </c>
      <c r="V277" s="81">
        <v>29.5</v>
      </c>
      <c r="W277" s="81">
        <v>19</v>
      </c>
      <c r="X277" s="81">
        <v>6.2</v>
      </c>
      <c r="Y277" s="81">
        <v>6.8</v>
      </c>
      <c r="Z277" s="81">
        <v>0.4</v>
      </c>
      <c r="AA277" s="102">
        <v>56.8387531018514</v>
      </c>
      <c r="AB277" s="102">
        <v>74.4486427515071</v>
      </c>
      <c r="AC277" s="102">
        <v>32.4650055303412</v>
      </c>
      <c r="AD277" s="81"/>
      <c r="AE277" s="81" t="s">
        <v>9</v>
      </c>
      <c r="AF277" s="81">
        <v>60</v>
      </c>
      <c r="AG277" s="81" t="s">
        <v>42</v>
      </c>
      <c r="AH277" s="81">
        <v>100</v>
      </c>
      <c r="AI277" s="81">
        <v>9</v>
      </c>
      <c r="AJ277" s="81" t="s">
        <v>147</v>
      </c>
      <c r="AK277" s="102">
        <v>3385.3571</v>
      </c>
      <c r="AL277" s="81"/>
      <c r="AM277" s="81"/>
      <c r="AN277" s="81">
        <v>21</v>
      </c>
      <c r="AO277" s="81">
        <v>719.8</v>
      </c>
      <c r="AP277" s="81">
        <v>226</v>
      </c>
      <c r="AQ277" s="102">
        <v>3139.76104473465</v>
      </c>
      <c r="AR277" s="81">
        <v>12</v>
      </c>
      <c r="AS277" s="102">
        <f>AQ277*14/AR277</f>
        <v>3663.0545521904255</v>
      </c>
      <c r="AT277" s="118"/>
      <c r="AU277" s="102"/>
      <c r="AV277" s="102"/>
      <c r="AW277" s="102">
        <f>AW276</f>
        <v>3472.509613240087</v>
      </c>
      <c r="AX277" s="81"/>
      <c r="AY277" s="81" t="s">
        <v>44</v>
      </c>
      <c r="AZ277" s="81">
        <v>40</v>
      </c>
      <c r="BA277" s="81">
        <v>48.5</v>
      </c>
      <c r="BB277" s="81">
        <v>0</v>
      </c>
      <c r="BC277" s="81">
        <v>21</v>
      </c>
      <c r="BD277" s="81">
        <v>0</v>
      </c>
      <c r="BE277" s="81">
        <v>91.5</v>
      </c>
      <c r="BF277" s="81">
        <v>27</v>
      </c>
      <c r="BG277" s="81">
        <v>102</v>
      </c>
      <c r="BH277" s="81">
        <v>119</v>
      </c>
    </row>
    <row r="278" spans="1:60" ht="15">
      <c r="A278" s="105">
        <v>14</v>
      </c>
      <c r="B278" s="81" t="s">
        <v>132</v>
      </c>
      <c r="C278" s="81" t="s">
        <v>133</v>
      </c>
      <c r="D278" s="81" t="s">
        <v>134</v>
      </c>
      <c r="E278" s="81" t="s">
        <v>136</v>
      </c>
      <c r="F278" s="81" t="s">
        <v>252</v>
      </c>
      <c r="G278" s="81" t="s">
        <v>252</v>
      </c>
      <c r="H278" s="61">
        <v>39973</v>
      </c>
      <c r="I278" s="81" t="s">
        <v>128</v>
      </c>
      <c r="J278" s="81" t="s">
        <v>164</v>
      </c>
      <c r="K278" s="81" t="s">
        <v>142</v>
      </c>
      <c r="L278" s="81" t="s">
        <v>144</v>
      </c>
      <c r="M278" s="81"/>
      <c r="N278" s="81"/>
      <c r="O278" s="81"/>
      <c r="P278" s="81"/>
      <c r="Q278" s="81"/>
      <c r="R278" s="81"/>
      <c r="S278" s="81"/>
      <c r="T278" s="118">
        <v>2.91356</v>
      </c>
      <c r="U278" s="81">
        <v>51.5</v>
      </c>
      <c r="V278" s="81">
        <v>29.5</v>
      </c>
      <c r="W278" s="81">
        <v>19</v>
      </c>
      <c r="X278" s="81">
        <v>6.2</v>
      </c>
      <c r="Y278" s="81">
        <v>6.8</v>
      </c>
      <c r="Z278" s="81">
        <v>0.4</v>
      </c>
      <c r="AA278" s="102">
        <v>56.8387531018514</v>
      </c>
      <c r="AB278" s="102">
        <v>74.4486427515071</v>
      </c>
      <c r="AC278" s="102">
        <v>32.4650055303412</v>
      </c>
      <c r="AD278" s="81"/>
      <c r="AE278" s="81" t="s">
        <v>9</v>
      </c>
      <c r="AF278" s="81">
        <v>60</v>
      </c>
      <c r="AG278" s="81" t="s">
        <v>42</v>
      </c>
      <c r="AH278" s="81">
        <v>100</v>
      </c>
      <c r="AI278" s="81">
        <v>9</v>
      </c>
      <c r="AJ278" s="81" t="s">
        <v>147</v>
      </c>
      <c r="AK278" s="102">
        <v>3385.3571</v>
      </c>
      <c r="AL278" s="81"/>
      <c r="AM278" s="81"/>
      <c r="AN278" s="81">
        <v>21</v>
      </c>
      <c r="AO278" s="81">
        <v>719.8</v>
      </c>
      <c r="AP278" s="81">
        <v>208</v>
      </c>
      <c r="AQ278" s="102">
        <v>2889.69158099472</v>
      </c>
      <c r="AR278" s="81">
        <v>13.2</v>
      </c>
      <c r="AS278" s="102">
        <f>AQ278*14/AR278</f>
        <v>3064.824404085309</v>
      </c>
      <c r="AT278" s="118">
        <f>AS278/AVERAGE(AS277,AS279)</f>
        <v>0.8850036746219008</v>
      </c>
      <c r="AU278" s="102"/>
      <c r="AV278" s="102">
        <f>AT278*$AU$293</f>
        <v>2977.628505392698</v>
      </c>
      <c r="AW278" s="102">
        <f>AW277</f>
        <v>3472.509613240087</v>
      </c>
      <c r="AX278" s="81"/>
      <c r="AY278" s="81" t="s">
        <v>44</v>
      </c>
      <c r="AZ278" s="81">
        <v>40</v>
      </c>
      <c r="BA278" s="81">
        <v>48.5</v>
      </c>
      <c r="BB278" s="81">
        <v>0</v>
      </c>
      <c r="BC278" s="81">
        <v>21</v>
      </c>
      <c r="BD278" s="81">
        <v>0</v>
      </c>
      <c r="BE278" s="81">
        <v>91.5</v>
      </c>
      <c r="BF278" s="81">
        <v>27</v>
      </c>
      <c r="BG278" s="81">
        <v>102</v>
      </c>
      <c r="BH278" s="81">
        <v>119</v>
      </c>
    </row>
    <row r="279" spans="1:60" ht="15">
      <c r="A279" s="105">
        <v>14</v>
      </c>
      <c r="B279" s="81" t="s">
        <v>132</v>
      </c>
      <c r="C279" s="81" t="s">
        <v>133</v>
      </c>
      <c r="D279" s="81" t="s">
        <v>134</v>
      </c>
      <c r="E279" s="81" t="s">
        <v>136</v>
      </c>
      <c r="F279" s="81" t="s">
        <v>138</v>
      </c>
      <c r="G279" s="81" t="s">
        <v>138</v>
      </c>
      <c r="H279" s="61">
        <v>39973</v>
      </c>
      <c r="I279" s="81" t="s">
        <v>128</v>
      </c>
      <c r="J279" s="81" t="s">
        <v>164</v>
      </c>
      <c r="K279" s="81" t="s">
        <v>142</v>
      </c>
      <c r="L279" s="81" t="s">
        <v>144</v>
      </c>
      <c r="M279" s="81"/>
      <c r="N279" s="81"/>
      <c r="O279" s="81"/>
      <c r="P279" s="81"/>
      <c r="Q279" s="81"/>
      <c r="R279" s="81"/>
      <c r="S279" s="81"/>
      <c r="T279" s="118">
        <v>2.91356</v>
      </c>
      <c r="U279" s="81">
        <v>51.5</v>
      </c>
      <c r="V279" s="81">
        <v>29.5</v>
      </c>
      <c r="W279" s="81">
        <v>19</v>
      </c>
      <c r="X279" s="81">
        <v>6.2</v>
      </c>
      <c r="Y279" s="81">
        <v>6.8</v>
      </c>
      <c r="Z279" s="81">
        <v>0.4</v>
      </c>
      <c r="AA279" s="102">
        <v>56.8387531018514</v>
      </c>
      <c r="AB279" s="102">
        <v>74.4486427515071</v>
      </c>
      <c r="AC279" s="102">
        <v>32.4650055303412</v>
      </c>
      <c r="AD279" s="81"/>
      <c r="AE279" s="81" t="s">
        <v>9</v>
      </c>
      <c r="AF279" s="81">
        <v>60</v>
      </c>
      <c r="AG279" s="81" t="s">
        <v>42</v>
      </c>
      <c r="AH279" s="81">
        <v>100</v>
      </c>
      <c r="AI279" s="81">
        <v>9</v>
      </c>
      <c r="AJ279" s="81" t="s">
        <v>147</v>
      </c>
      <c r="AK279" s="102">
        <v>3385.3571</v>
      </c>
      <c r="AL279" s="81"/>
      <c r="AM279" s="81"/>
      <c r="AN279" s="81">
        <v>21</v>
      </c>
      <c r="AO279" s="81">
        <v>719.8</v>
      </c>
      <c r="AP279" s="81">
        <v>203</v>
      </c>
      <c r="AQ279" s="102">
        <v>2820.22784106696</v>
      </c>
      <c r="AR279" s="81">
        <v>12.1</v>
      </c>
      <c r="AS279" s="102">
        <f>AQ279*14/AR279</f>
        <v>3263.073535118797</v>
      </c>
      <c r="AT279" s="118"/>
      <c r="AU279" s="102"/>
      <c r="AV279" s="102"/>
      <c r="AW279" s="102">
        <f>AW278</f>
        <v>3472.509613240087</v>
      </c>
      <c r="AX279" s="81"/>
      <c r="AY279" s="81" t="s">
        <v>44</v>
      </c>
      <c r="AZ279" s="81">
        <v>40</v>
      </c>
      <c r="BA279" s="81">
        <v>48.5</v>
      </c>
      <c r="BB279" s="81">
        <v>0</v>
      </c>
      <c r="BC279" s="81">
        <v>21</v>
      </c>
      <c r="BD279" s="81">
        <v>0</v>
      </c>
      <c r="BE279" s="81">
        <v>91.5</v>
      </c>
      <c r="BF279" s="81">
        <v>27</v>
      </c>
      <c r="BG279" s="81">
        <v>102</v>
      </c>
      <c r="BH279" s="81">
        <v>119</v>
      </c>
    </row>
    <row r="280" spans="1:60" ht="15">
      <c r="A280" s="105">
        <v>14</v>
      </c>
      <c r="B280" s="81" t="s">
        <v>132</v>
      </c>
      <c r="C280" s="81" t="s">
        <v>133</v>
      </c>
      <c r="D280" s="81" t="s">
        <v>134</v>
      </c>
      <c r="E280" s="81" t="s">
        <v>136</v>
      </c>
      <c r="F280" s="81" t="s">
        <v>183</v>
      </c>
      <c r="G280" s="81" t="s">
        <v>183</v>
      </c>
      <c r="H280" s="61">
        <v>39973</v>
      </c>
      <c r="I280" s="81" t="s">
        <v>128</v>
      </c>
      <c r="J280" s="81" t="s">
        <v>164</v>
      </c>
      <c r="K280" s="81" t="s">
        <v>142</v>
      </c>
      <c r="L280" s="81" t="s">
        <v>144</v>
      </c>
      <c r="M280" s="81"/>
      <c r="N280" s="81"/>
      <c r="O280" s="81"/>
      <c r="P280" s="81"/>
      <c r="Q280" s="81"/>
      <c r="R280" s="81"/>
      <c r="S280" s="81"/>
      <c r="T280" s="118">
        <v>2.91356</v>
      </c>
      <c r="U280" s="81">
        <v>51.5</v>
      </c>
      <c r="V280" s="81">
        <v>29.5</v>
      </c>
      <c r="W280" s="81">
        <v>19</v>
      </c>
      <c r="X280" s="81">
        <v>6.2</v>
      </c>
      <c r="Y280" s="81">
        <v>6.8</v>
      </c>
      <c r="Z280" s="81">
        <v>0.4</v>
      </c>
      <c r="AA280" s="102">
        <v>56.8387531018514</v>
      </c>
      <c r="AB280" s="102">
        <v>74.4486427515071</v>
      </c>
      <c r="AC280" s="102">
        <v>32.4650055303412</v>
      </c>
      <c r="AD280" s="81"/>
      <c r="AE280" s="81" t="s">
        <v>9</v>
      </c>
      <c r="AF280" s="81">
        <v>60</v>
      </c>
      <c r="AG280" s="81" t="s">
        <v>42</v>
      </c>
      <c r="AH280" s="81">
        <v>100</v>
      </c>
      <c r="AI280" s="81">
        <v>9</v>
      </c>
      <c r="AJ280" s="81" t="s">
        <v>147</v>
      </c>
      <c r="AK280" s="102">
        <v>3385.3571</v>
      </c>
      <c r="AL280" s="81"/>
      <c r="AM280" s="81"/>
      <c r="AN280" s="81">
        <v>21</v>
      </c>
      <c r="AO280" s="81">
        <v>719.8</v>
      </c>
      <c r="AP280" s="81">
        <v>257</v>
      </c>
      <c r="AQ280" s="102">
        <v>3570.43623228675</v>
      </c>
      <c r="AR280" s="81">
        <v>13.3</v>
      </c>
      <c r="AS280" s="102">
        <f>AQ280*14/AR280</f>
        <v>3758.3539287228946</v>
      </c>
      <c r="AT280" s="118">
        <f>AS280/AVERAGE(AS279,AS281)</f>
        <v>1.208330904781336</v>
      </c>
      <c r="AU280" s="102"/>
      <c r="AV280" s="102">
        <f>AT280*$AU$293</f>
        <v>4065.475262078442</v>
      </c>
      <c r="AW280" s="102">
        <f>AW279</f>
        <v>3472.509613240087</v>
      </c>
      <c r="AX280" s="81"/>
      <c r="AY280" s="81" t="s">
        <v>44</v>
      </c>
      <c r="AZ280" s="81">
        <v>40</v>
      </c>
      <c r="BA280" s="81">
        <v>48.5</v>
      </c>
      <c r="BB280" s="81">
        <v>0</v>
      </c>
      <c r="BC280" s="81">
        <v>21</v>
      </c>
      <c r="BD280" s="81">
        <v>0</v>
      </c>
      <c r="BE280" s="81">
        <v>91.5</v>
      </c>
      <c r="BF280" s="81">
        <v>27</v>
      </c>
      <c r="BG280" s="81">
        <v>102</v>
      </c>
      <c r="BH280" s="81">
        <v>119</v>
      </c>
    </row>
    <row r="281" spans="1:60" ht="15">
      <c r="A281" s="105">
        <v>14</v>
      </c>
      <c r="B281" s="81" t="s">
        <v>132</v>
      </c>
      <c r="C281" s="81" t="s">
        <v>133</v>
      </c>
      <c r="D281" s="81" t="s">
        <v>134</v>
      </c>
      <c r="E281" s="81" t="s">
        <v>136</v>
      </c>
      <c r="F281" s="81" t="s">
        <v>138</v>
      </c>
      <c r="G281" s="81" t="s">
        <v>138</v>
      </c>
      <c r="H281" s="61">
        <v>39973</v>
      </c>
      <c r="I281" s="81" t="s">
        <v>128</v>
      </c>
      <c r="J281" s="81" t="s">
        <v>164</v>
      </c>
      <c r="K281" s="81" t="s">
        <v>142</v>
      </c>
      <c r="L281" s="81" t="s">
        <v>144</v>
      </c>
      <c r="M281" s="81"/>
      <c r="N281" s="81"/>
      <c r="O281" s="81"/>
      <c r="P281" s="81"/>
      <c r="Q281" s="81"/>
      <c r="R281" s="81"/>
      <c r="S281" s="81"/>
      <c r="T281" s="118">
        <v>2.91356</v>
      </c>
      <c r="U281" s="81">
        <v>51.5</v>
      </c>
      <c r="V281" s="81">
        <v>29.5</v>
      </c>
      <c r="W281" s="81">
        <v>19</v>
      </c>
      <c r="X281" s="81">
        <v>6.2</v>
      </c>
      <c r="Y281" s="81">
        <v>6.8</v>
      </c>
      <c r="Z281" s="81">
        <v>0.4</v>
      </c>
      <c r="AA281" s="102">
        <v>56.8387531018514</v>
      </c>
      <c r="AB281" s="102">
        <v>74.4486427515071</v>
      </c>
      <c r="AC281" s="102">
        <v>32.4650055303412</v>
      </c>
      <c r="AD281" s="81"/>
      <c r="AE281" s="81" t="s">
        <v>9</v>
      </c>
      <c r="AF281" s="81">
        <v>60</v>
      </c>
      <c r="AG281" s="81" t="s">
        <v>42</v>
      </c>
      <c r="AH281" s="81">
        <v>100</v>
      </c>
      <c r="AI281" s="81">
        <v>9</v>
      </c>
      <c r="AJ281" s="81" t="s">
        <v>147</v>
      </c>
      <c r="AK281" s="102">
        <v>3385.3571</v>
      </c>
      <c r="AL281" s="81"/>
      <c r="AM281" s="81"/>
      <c r="AN281" s="81">
        <v>21</v>
      </c>
      <c r="AO281" s="81">
        <v>719.8</v>
      </c>
      <c r="AP281" s="81">
        <v>184</v>
      </c>
      <c r="AQ281" s="102">
        <v>2556.26562934148</v>
      </c>
      <c r="AR281" s="81">
        <v>12.1</v>
      </c>
      <c r="AS281" s="102">
        <f>AQ281*14/AR281</f>
        <v>2957.66271163477</v>
      </c>
      <c r="AT281" s="118"/>
      <c r="AU281" s="102"/>
      <c r="AV281" s="102"/>
      <c r="AW281" s="102">
        <f>AW280</f>
        <v>3472.509613240087</v>
      </c>
      <c r="AX281" s="81"/>
      <c r="AY281" s="81" t="s">
        <v>44</v>
      </c>
      <c r="AZ281" s="81">
        <v>40</v>
      </c>
      <c r="BA281" s="81">
        <v>48.5</v>
      </c>
      <c r="BB281" s="81">
        <v>0</v>
      </c>
      <c r="BC281" s="81">
        <v>21</v>
      </c>
      <c r="BD281" s="81">
        <v>0</v>
      </c>
      <c r="BE281" s="81">
        <v>91.5</v>
      </c>
      <c r="BF281" s="81">
        <v>27</v>
      </c>
      <c r="BG281" s="81">
        <v>102</v>
      </c>
      <c r="BH281" s="81">
        <v>119</v>
      </c>
    </row>
    <row r="282" spans="1:60" ht="15">
      <c r="A282" s="105">
        <v>14</v>
      </c>
      <c r="B282" s="81" t="s">
        <v>132</v>
      </c>
      <c r="C282" s="81" t="s">
        <v>133</v>
      </c>
      <c r="D282" s="81" t="s">
        <v>134</v>
      </c>
      <c r="E282" s="81" t="s">
        <v>136</v>
      </c>
      <c r="F282" s="81" t="s">
        <v>262</v>
      </c>
      <c r="G282" s="81" t="s">
        <v>247</v>
      </c>
      <c r="H282" s="61">
        <v>39973</v>
      </c>
      <c r="I282" s="81" t="s">
        <v>128</v>
      </c>
      <c r="J282" s="81" t="s">
        <v>164</v>
      </c>
      <c r="K282" s="81" t="s">
        <v>142</v>
      </c>
      <c r="L282" s="81" t="s">
        <v>144</v>
      </c>
      <c r="M282" s="81"/>
      <c r="N282" s="81"/>
      <c r="O282" s="81"/>
      <c r="P282" s="81"/>
      <c r="Q282" s="81"/>
      <c r="R282" s="81"/>
      <c r="S282" s="81"/>
      <c r="T282" s="118">
        <v>2.91356</v>
      </c>
      <c r="U282" s="81">
        <v>51.5</v>
      </c>
      <c r="V282" s="81">
        <v>29.5</v>
      </c>
      <c r="W282" s="81">
        <v>19</v>
      </c>
      <c r="X282" s="81">
        <v>6.2</v>
      </c>
      <c r="Y282" s="81">
        <v>6.8</v>
      </c>
      <c r="Z282" s="81">
        <v>0.4</v>
      </c>
      <c r="AA282" s="102">
        <v>56.8387531018514</v>
      </c>
      <c r="AB282" s="102">
        <v>74.4486427515071</v>
      </c>
      <c r="AC282" s="102">
        <v>32.4650055303412</v>
      </c>
      <c r="AD282" s="81"/>
      <c r="AE282" s="81" t="s">
        <v>9</v>
      </c>
      <c r="AF282" s="81">
        <v>60</v>
      </c>
      <c r="AG282" s="81" t="s">
        <v>42</v>
      </c>
      <c r="AH282" s="81">
        <v>100</v>
      </c>
      <c r="AI282" s="81">
        <v>9</v>
      </c>
      <c r="AJ282" s="81" t="s">
        <v>147</v>
      </c>
      <c r="AK282" s="102">
        <v>3385.3571</v>
      </c>
      <c r="AL282" s="81"/>
      <c r="AM282" s="81"/>
      <c r="AN282" s="81">
        <v>21</v>
      </c>
      <c r="AO282" s="81">
        <v>719.8</v>
      </c>
      <c r="AP282" s="81">
        <v>236</v>
      </c>
      <c r="AQ282" s="102">
        <v>3278.68852459016</v>
      </c>
      <c r="AR282" s="81">
        <v>13</v>
      </c>
      <c r="AS282" s="102">
        <f>AQ282*14/AR282</f>
        <v>3530.895334174018</v>
      </c>
      <c r="AT282" s="118">
        <f>AS282/AVERAGE(AS281,AS283)</f>
        <v>0.9898152163896637</v>
      </c>
      <c r="AU282" s="102"/>
      <c r="AV282" s="102">
        <f>AT282*$AU$293</f>
        <v>3330.270921928632</v>
      </c>
      <c r="AW282" s="102">
        <f>AW281</f>
        <v>3472.509613240087</v>
      </c>
      <c r="AX282" s="81"/>
      <c r="AY282" s="81" t="s">
        <v>44</v>
      </c>
      <c r="AZ282" s="81">
        <v>40</v>
      </c>
      <c r="BA282" s="81">
        <v>48.5</v>
      </c>
      <c r="BB282" s="81">
        <v>0</v>
      </c>
      <c r="BC282" s="81">
        <v>21</v>
      </c>
      <c r="BD282" s="81">
        <v>0</v>
      </c>
      <c r="BE282" s="81">
        <v>91.5</v>
      </c>
      <c r="BF282" s="81">
        <v>27</v>
      </c>
      <c r="BG282" s="81">
        <v>102</v>
      </c>
      <c r="BH282" s="81">
        <v>119</v>
      </c>
    </row>
    <row r="283" spans="1:60" ht="15">
      <c r="A283" s="105">
        <v>14</v>
      </c>
      <c r="B283" s="81" t="s">
        <v>132</v>
      </c>
      <c r="C283" s="81" t="s">
        <v>133</v>
      </c>
      <c r="D283" s="81" t="s">
        <v>134</v>
      </c>
      <c r="E283" s="81" t="s">
        <v>136</v>
      </c>
      <c r="F283" s="81" t="s">
        <v>138</v>
      </c>
      <c r="G283" s="81" t="s">
        <v>138</v>
      </c>
      <c r="H283" s="61">
        <v>39973</v>
      </c>
      <c r="I283" s="81" t="s">
        <v>128</v>
      </c>
      <c r="J283" s="81" t="s">
        <v>164</v>
      </c>
      <c r="K283" s="81" t="s">
        <v>142</v>
      </c>
      <c r="L283" s="81" t="s">
        <v>144</v>
      </c>
      <c r="M283" s="81"/>
      <c r="N283" s="81"/>
      <c r="O283" s="81"/>
      <c r="P283" s="81"/>
      <c r="Q283" s="81"/>
      <c r="R283" s="81"/>
      <c r="S283" s="81"/>
      <c r="T283" s="118">
        <v>2.91356</v>
      </c>
      <c r="U283" s="81">
        <v>51.5</v>
      </c>
      <c r="V283" s="81">
        <v>29.5</v>
      </c>
      <c r="W283" s="81">
        <v>19</v>
      </c>
      <c r="X283" s="81">
        <v>6.2</v>
      </c>
      <c r="Y283" s="81">
        <v>6.8</v>
      </c>
      <c r="Z283" s="81">
        <v>0.4</v>
      </c>
      <c r="AA283" s="102">
        <v>56.8387531018514</v>
      </c>
      <c r="AB283" s="102">
        <v>74.4486427515071</v>
      </c>
      <c r="AC283" s="102">
        <v>32.4650055303412</v>
      </c>
      <c r="AD283" s="81"/>
      <c r="AE283" s="81" t="s">
        <v>9</v>
      </c>
      <c r="AF283" s="81">
        <v>60</v>
      </c>
      <c r="AG283" s="81" t="s">
        <v>42</v>
      </c>
      <c r="AH283" s="81">
        <v>100</v>
      </c>
      <c r="AI283" s="81">
        <v>9</v>
      </c>
      <c r="AJ283" s="81" t="s">
        <v>147</v>
      </c>
      <c r="AK283" s="102">
        <v>3385.3571</v>
      </c>
      <c r="AL283" s="81"/>
      <c r="AM283" s="81"/>
      <c r="AN283" s="81">
        <v>21</v>
      </c>
      <c r="AO283" s="81">
        <v>500.2</v>
      </c>
      <c r="AP283" s="81">
        <v>194</v>
      </c>
      <c r="AQ283" s="102">
        <v>3878.44862055178</v>
      </c>
      <c r="AR283" s="81">
        <v>13</v>
      </c>
      <c r="AS283" s="102">
        <f>AQ283*14/AR283</f>
        <v>4176.790822132686</v>
      </c>
      <c r="AT283" s="118"/>
      <c r="AU283" s="102"/>
      <c r="AV283" s="102"/>
      <c r="AW283" s="102">
        <f>AW282</f>
        <v>3472.509613240087</v>
      </c>
      <c r="AX283" s="81"/>
      <c r="AY283" s="81" t="s">
        <v>44</v>
      </c>
      <c r="AZ283" s="81">
        <v>40</v>
      </c>
      <c r="BA283" s="81">
        <v>48.5</v>
      </c>
      <c r="BB283" s="81">
        <v>0</v>
      </c>
      <c r="BC283" s="81">
        <v>21</v>
      </c>
      <c r="BD283" s="81">
        <v>0</v>
      </c>
      <c r="BE283" s="81">
        <v>91.5</v>
      </c>
      <c r="BF283" s="81">
        <v>27</v>
      </c>
      <c r="BG283" s="81">
        <v>102</v>
      </c>
      <c r="BH283" s="81">
        <v>119</v>
      </c>
    </row>
    <row r="284" spans="1:60" ht="15">
      <c r="A284" s="105">
        <v>14</v>
      </c>
      <c r="B284" s="81" t="s">
        <v>132</v>
      </c>
      <c r="C284" s="81" t="s">
        <v>133</v>
      </c>
      <c r="D284" s="81" t="s">
        <v>134</v>
      </c>
      <c r="E284" s="81" t="s">
        <v>136</v>
      </c>
      <c r="F284" s="81" t="s">
        <v>180</v>
      </c>
      <c r="G284" s="81" t="s">
        <v>180</v>
      </c>
      <c r="H284" s="61">
        <v>39973</v>
      </c>
      <c r="I284" s="81" t="s">
        <v>128</v>
      </c>
      <c r="J284" s="81" t="s">
        <v>164</v>
      </c>
      <c r="K284" s="81" t="s">
        <v>142</v>
      </c>
      <c r="L284" s="81" t="s">
        <v>144</v>
      </c>
      <c r="M284" s="81"/>
      <c r="N284" s="81"/>
      <c r="O284" s="81"/>
      <c r="P284" s="81"/>
      <c r="Q284" s="81"/>
      <c r="R284" s="81"/>
      <c r="S284" s="81"/>
      <c r="T284" s="118">
        <v>2.91356</v>
      </c>
      <c r="U284" s="81">
        <v>51.5</v>
      </c>
      <c r="V284" s="81">
        <v>29.5</v>
      </c>
      <c r="W284" s="81">
        <v>19</v>
      </c>
      <c r="X284" s="81">
        <v>6.2</v>
      </c>
      <c r="Y284" s="81">
        <v>6.8</v>
      </c>
      <c r="Z284" s="81">
        <v>0.4</v>
      </c>
      <c r="AA284" s="102">
        <v>56.8387531018514</v>
      </c>
      <c r="AB284" s="102">
        <v>74.4486427515071</v>
      </c>
      <c r="AC284" s="102">
        <v>32.4650055303412</v>
      </c>
      <c r="AD284" s="81"/>
      <c r="AE284" s="81" t="s">
        <v>9</v>
      </c>
      <c r="AF284" s="81">
        <v>60</v>
      </c>
      <c r="AG284" s="81" t="s">
        <v>42</v>
      </c>
      <c r="AH284" s="81">
        <v>100</v>
      </c>
      <c r="AI284" s="81">
        <v>9</v>
      </c>
      <c r="AJ284" s="81" t="s">
        <v>147</v>
      </c>
      <c r="AK284" s="102">
        <v>3385.3571</v>
      </c>
      <c r="AL284" s="81"/>
      <c r="AM284" s="81"/>
      <c r="AN284" s="81">
        <v>21</v>
      </c>
      <c r="AO284" s="81">
        <v>500.2</v>
      </c>
      <c r="AP284" s="81">
        <v>190</v>
      </c>
      <c r="AQ284" s="102">
        <v>3798.4806077569</v>
      </c>
      <c r="AR284" s="81">
        <v>13.1</v>
      </c>
      <c r="AS284" s="102">
        <f>AQ284*14/AR284</f>
        <v>4059.444924320351</v>
      </c>
      <c r="AT284" s="118">
        <f>AS284/AVERAGE(AS283,AS285)</f>
        <v>0.9642915902259592</v>
      </c>
      <c r="AU284" s="102"/>
      <c r="AV284" s="102">
        <f>AT284*$AU$293</f>
        <v>3244.3957114573277</v>
      </c>
      <c r="AW284" s="102">
        <f>AW283</f>
        <v>3472.509613240087</v>
      </c>
      <c r="AX284" s="81"/>
      <c r="AY284" s="81" t="s">
        <v>44</v>
      </c>
      <c r="AZ284" s="81">
        <v>40</v>
      </c>
      <c r="BA284" s="81">
        <v>48.5</v>
      </c>
      <c r="BB284" s="81">
        <v>0</v>
      </c>
      <c r="BC284" s="81">
        <v>21</v>
      </c>
      <c r="BD284" s="81">
        <v>0</v>
      </c>
      <c r="BE284" s="81">
        <v>91.5</v>
      </c>
      <c r="BF284" s="81">
        <v>27</v>
      </c>
      <c r="BG284" s="81">
        <v>102</v>
      </c>
      <c r="BH284" s="81">
        <v>119</v>
      </c>
    </row>
    <row r="285" spans="1:60" ht="15">
      <c r="A285" s="105">
        <v>14</v>
      </c>
      <c r="B285" s="81" t="s">
        <v>132</v>
      </c>
      <c r="C285" s="81" t="s">
        <v>133</v>
      </c>
      <c r="D285" s="81" t="s">
        <v>134</v>
      </c>
      <c r="E285" s="81" t="s">
        <v>136</v>
      </c>
      <c r="F285" s="81" t="s">
        <v>138</v>
      </c>
      <c r="G285" s="81" t="s">
        <v>138</v>
      </c>
      <c r="H285" s="61">
        <v>39973</v>
      </c>
      <c r="I285" s="81" t="s">
        <v>128</v>
      </c>
      <c r="J285" s="81" t="s">
        <v>164</v>
      </c>
      <c r="K285" s="81" t="s">
        <v>142</v>
      </c>
      <c r="L285" s="81" t="s">
        <v>144</v>
      </c>
      <c r="M285" s="81"/>
      <c r="N285" s="81"/>
      <c r="O285" s="81"/>
      <c r="P285" s="81"/>
      <c r="Q285" s="81"/>
      <c r="R285" s="81"/>
      <c r="S285" s="81"/>
      <c r="T285" s="118">
        <v>2.91356</v>
      </c>
      <c r="U285" s="81">
        <v>51.5</v>
      </c>
      <c r="V285" s="81">
        <v>29.5</v>
      </c>
      <c r="W285" s="81">
        <v>19</v>
      </c>
      <c r="X285" s="81">
        <v>6.2</v>
      </c>
      <c r="Y285" s="81">
        <v>6.8</v>
      </c>
      <c r="Z285" s="81">
        <v>0.4</v>
      </c>
      <c r="AA285" s="102">
        <v>56.8387531018514</v>
      </c>
      <c r="AB285" s="102">
        <v>74.4486427515071</v>
      </c>
      <c r="AC285" s="102">
        <v>32.4650055303412</v>
      </c>
      <c r="AD285" s="81"/>
      <c r="AE285" s="81" t="s">
        <v>9</v>
      </c>
      <c r="AF285" s="81">
        <v>60</v>
      </c>
      <c r="AG285" s="81" t="s">
        <v>42</v>
      </c>
      <c r="AH285" s="81">
        <v>100</v>
      </c>
      <c r="AI285" s="81">
        <v>9</v>
      </c>
      <c r="AJ285" s="81" t="s">
        <v>147</v>
      </c>
      <c r="AK285" s="102">
        <v>3385.3571</v>
      </c>
      <c r="AL285" s="81"/>
      <c r="AM285" s="81"/>
      <c r="AN285" s="81">
        <v>21</v>
      </c>
      <c r="AO285" s="81">
        <v>500.2</v>
      </c>
      <c r="AP285" s="81">
        <v>191</v>
      </c>
      <c r="AQ285" s="102">
        <v>3818.47261095562</v>
      </c>
      <c r="AR285" s="81">
        <v>12.6</v>
      </c>
      <c r="AS285" s="102">
        <f>AQ285*14/AR285</f>
        <v>4242.7473455062445</v>
      </c>
      <c r="AT285" s="118"/>
      <c r="AU285" s="102"/>
      <c r="AV285" s="102"/>
      <c r="AW285" s="102">
        <f>AW284</f>
        <v>3472.509613240087</v>
      </c>
      <c r="AX285" s="81"/>
      <c r="AY285" s="81" t="s">
        <v>44</v>
      </c>
      <c r="AZ285" s="81">
        <v>40</v>
      </c>
      <c r="BA285" s="81">
        <v>48.5</v>
      </c>
      <c r="BB285" s="81">
        <v>0</v>
      </c>
      <c r="BC285" s="81">
        <v>21</v>
      </c>
      <c r="BD285" s="81">
        <v>0</v>
      </c>
      <c r="BE285" s="81">
        <v>91.5</v>
      </c>
      <c r="BF285" s="81">
        <v>27</v>
      </c>
      <c r="BG285" s="81">
        <v>102</v>
      </c>
      <c r="BH285" s="81">
        <v>119</v>
      </c>
    </row>
    <row r="286" spans="1:60" ht="15">
      <c r="A286" s="105">
        <v>14</v>
      </c>
      <c r="B286" s="81" t="s">
        <v>132</v>
      </c>
      <c r="C286" s="81" t="s">
        <v>133</v>
      </c>
      <c r="D286" s="81" t="s">
        <v>134</v>
      </c>
      <c r="E286" s="81" t="s">
        <v>136</v>
      </c>
      <c r="F286" s="81" t="s">
        <v>198</v>
      </c>
      <c r="G286" s="81" t="s">
        <v>198</v>
      </c>
      <c r="H286" s="61">
        <v>39973</v>
      </c>
      <c r="I286" s="81" t="s">
        <v>128</v>
      </c>
      <c r="J286" s="81" t="s">
        <v>164</v>
      </c>
      <c r="K286" s="81" t="s">
        <v>142</v>
      </c>
      <c r="L286" s="81" t="s">
        <v>144</v>
      </c>
      <c r="M286" s="81"/>
      <c r="N286" s="81"/>
      <c r="O286" s="81"/>
      <c r="P286" s="81"/>
      <c r="Q286" s="81"/>
      <c r="R286" s="81"/>
      <c r="S286" s="81"/>
      <c r="T286" s="118">
        <v>2.91356</v>
      </c>
      <c r="U286" s="81">
        <v>51.5</v>
      </c>
      <c r="V286" s="81">
        <v>29.5</v>
      </c>
      <c r="W286" s="81">
        <v>19</v>
      </c>
      <c r="X286" s="81">
        <v>6.2</v>
      </c>
      <c r="Y286" s="81">
        <v>6.8</v>
      </c>
      <c r="Z286" s="81">
        <v>0.4</v>
      </c>
      <c r="AA286" s="102">
        <v>56.8387531018514</v>
      </c>
      <c r="AB286" s="102">
        <v>74.4486427515071</v>
      </c>
      <c r="AC286" s="102">
        <v>32.4650055303412</v>
      </c>
      <c r="AD286" s="81"/>
      <c r="AE286" s="81" t="s">
        <v>9</v>
      </c>
      <c r="AF286" s="81">
        <v>60</v>
      </c>
      <c r="AG286" s="81" t="s">
        <v>42</v>
      </c>
      <c r="AH286" s="81">
        <v>100</v>
      </c>
      <c r="AI286" s="81">
        <v>9</v>
      </c>
      <c r="AJ286" s="81" t="s">
        <v>147</v>
      </c>
      <c r="AK286" s="102">
        <v>3385.3571</v>
      </c>
      <c r="AL286" s="81"/>
      <c r="AM286" s="81"/>
      <c r="AN286" s="81">
        <v>21</v>
      </c>
      <c r="AO286" s="81">
        <v>500.2</v>
      </c>
      <c r="AP286" s="81">
        <v>193</v>
      </c>
      <c r="AQ286" s="102">
        <v>3858.45661735306</v>
      </c>
      <c r="AR286" s="81">
        <v>13</v>
      </c>
      <c r="AS286" s="102">
        <f>AQ286*14/AR286</f>
        <v>4155.260972534064</v>
      </c>
      <c r="AT286" s="118">
        <f>AS286/AVERAGE(AS285,AS287)</f>
        <v>1.15582082530435</v>
      </c>
      <c r="AU286" s="102"/>
      <c r="AV286" s="102">
        <f>AT286*$AU$293</f>
        <v>3888.8031035838358</v>
      </c>
      <c r="AW286" s="102">
        <f>AW285</f>
        <v>3472.509613240087</v>
      </c>
      <c r="AX286" s="81"/>
      <c r="AY286" s="81" t="s">
        <v>44</v>
      </c>
      <c r="AZ286" s="81">
        <v>40</v>
      </c>
      <c r="BA286" s="81">
        <v>48.5</v>
      </c>
      <c r="BB286" s="81">
        <v>0</v>
      </c>
      <c r="BC286" s="81">
        <v>21</v>
      </c>
      <c r="BD286" s="81">
        <v>0</v>
      </c>
      <c r="BE286" s="81">
        <v>91.5</v>
      </c>
      <c r="BF286" s="81">
        <v>27</v>
      </c>
      <c r="BG286" s="81">
        <v>102</v>
      </c>
      <c r="BH286" s="81">
        <v>119</v>
      </c>
    </row>
    <row r="287" spans="1:60" ht="15">
      <c r="A287" s="105">
        <v>14</v>
      </c>
      <c r="B287" s="81" t="s">
        <v>132</v>
      </c>
      <c r="C287" s="81" t="s">
        <v>133</v>
      </c>
      <c r="D287" s="81" t="s">
        <v>134</v>
      </c>
      <c r="E287" s="81" t="s">
        <v>136</v>
      </c>
      <c r="F287" s="81" t="s">
        <v>138</v>
      </c>
      <c r="G287" s="81" t="s">
        <v>138</v>
      </c>
      <c r="H287" s="61">
        <v>39973</v>
      </c>
      <c r="I287" s="81" t="s">
        <v>128</v>
      </c>
      <c r="J287" s="81" t="s">
        <v>164</v>
      </c>
      <c r="K287" s="81" t="s">
        <v>142</v>
      </c>
      <c r="L287" s="81" t="s">
        <v>144</v>
      </c>
      <c r="M287" s="81"/>
      <c r="N287" s="81"/>
      <c r="O287" s="81"/>
      <c r="P287" s="81"/>
      <c r="Q287" s="81"/>
      <c r="R287" s="81"/>
      <c r="S287" s="81"/>
      <c r="T287" s="118">
        <v>2.91356</v>
      </c>
      <c r="U287" s="81">
        <v>51.5</v>
      </c>
      <c r="V287" s="81">
        <v>29.5</v>
      </c>
      <c r="W287" s="81">
        <v>19</v>
      </c>
      <c r="X287" s="81">
        <v>6.2</v>
      </c>
      <c r="Y287" s="81">
        <v>6.8</v>
      </c>
      <c r="Z287" s="81">
        <v>0.4</v>
      </c>
      <c r="AA287" s="102">
        <v>56.8387531018514</v>
      </c>
      <c r="AB287" s="102">
        <v>74.4486427515071</v>
      </c>
      <c r="AC287" s="102">
        <v>32.4650055303412</v>
      </c>
      <c r="AD287" s="81"/>
      <c r="AE287" s="81" t="s">
        <v>9</v>
      </c>
      <c r="AF287" s="81">
        <v>60</v>
      </c>
      <c r="AG287" s="81" t="s">
        <v>42</v>
      </c>
      <c r="AH287" s="81">
        <v>100</v>
      </c>
      <c r="AI287" s="81">
        <v>9</v>
      </c>
      <c r="AJ287" s="81" t="s">
        <v>147</v>
      </c>
      <c r="AK287" s="102">
        <v>3385.3571</v>
      </c>
      <c r="AL287" s="81"/>
      <c r="AM287" s="81"/>
      <c r="AN287" s="81">
        <v>21</v>
      </c>
      <c r="AO287" s="81">
        <v>719.8</v>
      </c>
      <c r="AP287" s="81">
        <v>197</v>
      </c>
      <c r="AQ287" s="102">
        <v>2736.87135315365</v>
      </c>
      <c r="AR287" s="81">
        <v>13</v>
      </c>
      <c r="AS287" s="102">
        <f>AQ287*14/AR287</f>
        <v>2947.399918780854</v>
      </c>
      <c r="AT287" s="118"/>
      <c r="AU287" s="102"/>
      <c r="AV287" s="102"/>
      <c r="AW287" s="102">
        <f>AW286</f>
        <v>3472.509613240087</v>
      </c>
      <c r="AX287" s="81"/>
      <c r="AY287" s="81" t="s">
        <v>44</v>
      </c>
      <c r="AZ287" s="81">
        <v>40</v>
      </c>
      <c r="BA287" s="81">
        <v>48.5</v>
      </c>
      <c r="BB287" s="81">
        <v>0</v>
      </c>
      <c r="BC287" s="81">
        <v>21</v>
      </c>
      <c r="BD287" s="81">
        <v>0</v>
      </c>
      <c r="BE287" s="81">
        <v>91.5</v>
      </c>
      <c r="BF287" s="81">
        <v>27</v>
      </c>
      <c r="BG287" s="81">
        <v>102</v>
      </c>
      <c r="BH287" s="81">
        <v>119</v>
      </c>
    </row>
    <row r="288" spans="1:60" ht="15">
      <c r="A288" s="105">
        <v>14</v>
      </c>
      <c r="B288" s="81" t="s">
        <v>132</v>
      </c>
      <c r="C288" s="81" t="s">
        <v>133</v>
      </c>
      <c r="D288" s="81" t="s">
        <v>134</v>
      </c>
      <c r="E288" s="81" t="s">
        <v>136</v>
      </c>
      <c r="F288" s="81" t="s">
        <v>279</v>
      </c>
      <c r="G288" s="81" t="s">
        <v>241</v>
      </c>
      <c r="H288" s="61">
        <v>39973</v>
      </c>
      <c r="I288" s="81" t="s">
        <v>128</v>
      </c>
      <c r="J288" s="81" t="s">
        <v>164</v>
      </c>
      <c r="K288" s="81" t="s">
        <v>142</v>
      </c>
      <c r="L288" s="81" t="s">
        <v>144</v>
      </c>
      <c r="M288" s="81"/>
      <c r="N288" s="81"/>
      <c r="O288" s="81"/>
      <c r="P288" s="81"/>
      <c r="Q288" s="81"/>
      <c r="R288" s="81"/>
      <c r="S288" s="81"/>
      <c r="T288" s="118">
        <v>2.91356</v>
      </c>
      <c r="U288" s="81">
        <v>51.5</v>
      </c>
      <c r="V288" s="81">
        <v>29.5</v>
      </c>
      <c r="W288" s="81">
        <v>19</v>
      </c>
      <c r="X288" s="81">
        <v>6.2</v>
      </c>
      <c r="Y288" s="81">
        <v>6.8</v>
      </c>
      <c r="Z288" s="81">
        <v>0.4</v>
      </c>
      <c r="AA288" s="102">
        <v>56.8387531018514</v>
      </c>
      <c r="AB288" s="102">
        <v>74.4486427515071</v>
      </c>
      <c r="AC288" s="102">
        <v>32.4650055303412</v>
      </c>
      <c r="AD288" s="81"/>
      <c r="AE288" s="81" t="s">
        <v>9</v>
      </c>
      <c r="AF288" s="81">
        <v>60</v>
      </c>
      <c r="AG288" s="81" t="s">
        <v>42</v>
      </c>
      <c r="AH288" s="81">
        <v>100</v>
      </c>
      <c r="AI288" s="81">
        <v>9</v>
      </c>
      <c r="AJ288" s="81" t="s">
        <v>147</v>
      </c>
      <c r="AK288" s="102">
        <v>3385.3571</v>
      </c>
      <c r="AL288" s="81"/>
      <c r="AM288" s="81"/>
      <c r="AN288" s="81">
        <v>21</v>
      </c>
      <c r="AO288" s="81">
        <v>719.8</v>
      </c>
      <c r="AP288" s="81">
        <v>191</v>
      </c>
      <c r="AQ288" s="102">
        <v>2653.51486524034</v>
      </c>
      <c r="AR288" s="81">
        <v>13.7</v>
      </c>
      <c r="AS288" s="102">
        <f>AQ288*14/AR288</f>
        <v>2711.62103017261</v>
      </c>
      <c r="AT288" s="118">
        <f>AS288/AVERAGE(AS287,AS289)</f>
        <v>0.9176753210754856</v>
      </c>
      <c r="AU288" s="102"/>
      <c r="AV288" s="102">
        <f>AT288*$AU$293</f>
        <v>3087.553501850898</v>
      </c>
      <c r="AW288" s="102">
        <f>AW287</f>
        <v>3472.509613240087</v>
      </c>
      <c r="AX288" s="81"/>
      <c r="AY288" s="81" t="s">
        <v>44</v>
      </c>
      <c r="AZ288" s="81">
        <v>40</v>
      </c>
      <c r="BA288" s="81">
        <v>48.5</v>
      </c>
      <c r="BB288" s="81">
        <v>0</v>
      </c>
      <c r="BC288" s="81">
        <v>21</v>
      </c>
      <c r="BD288" s="81">
        <v>0</v>
      </c>
      <c r="BE288" s="81">
        <v>91.5</v>
      </c>
      <c r="BF288" s="81">
        <v>27</v>
      </c>
      <c r="BG288" s="81">
        <v>102</v>
      </c>
      <c r="BH288" s="81">
        <v>119</v>
      </c>
    </row>
    <row r="289" spans="1:60" ht="15">
      <c r="A289" s="105">
        <v>14</v>
      </c>
      <c r="B289" s="81" t="s">
        <v>132</v>
      </c>
      <c r="C289" s="81" t="s">
        <v>133</v>
      </c>
      <c r="D289" s="81" t="s">
        <v>134</v>
      </c>
      <c r="E289" s="81" t="s">
        <v>136</v>
      </c>
      <c r="F289" s="81" t="s">
        <v>138</v>
      </c>
      <c r="G289" s="81" t="s">
        <v>138</v>
      </c>
      <c r="H289" s="61">
        <v>39973</v>
      </c>
      <c r="I289" s="81" t="s">
        <v>128</v>
      </c>
      <c r="J289" s="81" t="s">
        <v>164</v>
      </c>
      <c r="K289" s="81" t="s">
        <v>142</v>
      </c>
      <c r="L289" s="81" t="s">
        <v>144</v>
      </c>
      <c r="M289" s="81"/>
      <c r="N289" s="81"/>
      <c r="O289" s="81"/>
      <c r="P289" s="81"/>
      <c r="Q289" s="81"/>
      <c r="R289" s="81"/>
      <c r="S289" s="81"/>
      <c r="T289" s="118">
        <v>2.91356</v>
      </c>
      <c r="U289" s="81">
        <v>51.5</v>
      </c>
      <c r="V289" s="81">
        <v>29.5</v>
      </c>
      <c r="W289" s="81">
        <v>19</v>
      </c>
      <c r="X289" s="81">
        <v>6.2</v>
      </c>
      <c r="Y289" s="81">
        <v>6.8</v>
      </c>
      <c r="Z289" s="81">
        <v>0.4</v>
      </c>
      <c r="AA289" s="102">
        <v>56.8387531018514</v>
      </c>
      <c r="AB289" s="102">
        <v>74.4486427515071</v>
      </c>
      <c r="AC289" s="102">
        <v>32.4650055303412</v>
      </c>
      <c r="AD289" s="81"/>
      <c r="AE289" s="81" t="s">
        <v>9</v>
      </c>
      <c r="AF289" s="81">
        <v>60</v>
      </c>
      <c r="AG289" s="81" t="s">
        <v>42</v>
      </c>
      <c r="AH289" s="81">
        <v>100</v>
      </c>
      <c r="AI289" s="81">
        <v>9</v>
      </c>
      <c r="AJ289" s="81" t="s">
        <v>147</v>
      </c>
      <c r="AK289" s="102">
        <v>3385.3571</v>
      </c>
      <c r="AL289" s="81"/>
      <c r="AM289" s="81"/>
      <c r="AN289" s="81">
        <v>21</v>
      </c>
      <c r="AO289" s="81">
        <v>719.8</v>
      </c>
      <c r="AP289" s="81">
        <v>198</v>
      </c>
      <c r="AQ289" s="102">
        <v>2750.76410113921</v>
      </c>
      <c r="AR289" s="81">
        <v>13</v>
      </c>
      <c r="AS289" s="102">
        <f>AQ289*14/AR289</f>
        <v>2962.36133968838</v>
      </c>
      <c r="AT289" s="118"/>
      <c r="AU289" s="102"/>
      <c r="AV289" s="102"/>
      <c r="AW289" s="102">
        <f>AW288</f>
        <v>3472.509613240087</v>
      </c>
      <c r="AX289" s="81"/>
      <c r="AY289" s="81" t="s">
        <v>44</v>
      </c>
      <c r="AZ289" s="81">
        <v>40</v>
      </c>
      <c r="BA289" s="81">
        <v>48.5</v>
      </c>
      <c r="BB289" s="81">
        <v>0</v>
      </c>
      <c r="BC289" s="81">
        <v>21</v>
      </c>
      <c r="BD289" s="81">
        <v>0</v>
      </c>
      <c r="BE289" s="81">
        <v>91.5</v>
      </c>
      <c r="BF289" s="81">
        <v>27</v>
      </c>
      <c r="BG289" s="81">
        <v>102</v>
      </c>
      <c r="BH289" s="81">
        <v>119</v>
      </c>
    </row>
    <row r="290" spans="1:60" ht="15">
      <c r="A290" s="105">
        <v>14</v>
      </c>
      <c r="B290" s="81" t="s">
        <v>132</v>
      </c>
      <c r="C290" s="81" t="s">
        <v>133</v>
      </c>
      <c r="D290" s="81" t="s">
        <v>134</v>
      </c>
      <c r="E290" s="81" t="s">
        <v>136</v>
      </c>
      <c r="F290" s="81" t="s">
        <v>283</v>
      </c>
      <c r="G290" s="81" t="s">
        <v>226</v>
      </c>
      <c r="H290" s="61">
        <v>39973</v>
      </c>
      <c r="I290" s="81" t="s">
        <v>128</v>
      </c>
      <c r="J290" s="81" t="s">
        <v>164</v>
      </c>
      <c r="K290" s="81" t="s">
        <v>142</v>
      </c>
      <c r="L290" s="81" t="s">
        <v>144</v>
      </c>
      <c r="M290" s="81"/>
      <c r="N290" s="81"/>
      <c r="O290" s="81"/>
      <c r="P290" s="81"/>
      <c r="Q290" s="81"/>
      <c r="R290" s="81"/>
      <c r="S290" s="81"/>
      <c r="T290" s="118">
        <v>2.91356</v>
      </c>
      <c r="U290" s="81">
        <v>51.5</v>
      </c>
      <c r="V290" s="81">
        <v>29.5</v>
      </c>
      <c r="W290" s="81">
        <v>19</v>
      </c>
      <c r="X290" s="81">
        <v>6.2</v>
      </c>
      <c r="Y290" s="81">
        <v>6.8</v>
      </c>
      <c r="Z290" s="81">
        <v>0.4</v>
      </c>
      <c r="AA290" s="102">
        <v>56.8387531018514</v>
      </c>
      <c r="AB290" s="102">
        <v>74.4486427515071</v>
      </c>
      <c r="AC290" s="102">
        <v>32.4650055303412</v>
      </c>
      <c r="AD290" s="81"/>
      <c r="AE290" s="81" t="s">
        <v>9</v>
      </c>
      <c r="AF290" s="81">
        <v>60</v>
      </c>
      <c r="AG290" s="81" t="s">
        <v>42</v>
      </c>
      <c r="AH290" s="81">
        <v>100</v>
      </c>
      <c r="AI290" s="81">
        <v>9</v>
      </c>
      <c r="AJ290" s="81" t="s">
        <v>147</v>
      </c>
      <c r="AK290" s="102">
        <v>3385.3571</v>
      </c>
      <c r="AL290" s="81"/>
      <c r="AM290" s="81"/>
      <c r="AN290" s="81">
        <v>21</v>
      </c>
      <c r="AO290" s="81">
        <v>719.8</v>
      </c>
      <c r="AP290" s="81">
        <v>213</v>
      </c>
      <c r="AQ290" s="102">
        <v>2959.15532092248</v>
      </c>
      <c r="AR290" s="81">
        <v>13</v>
      </c>
      <c r="AS290" s="102">
        <f>AQ290*14/AR290</f>
        <v>3186.782653301132</v>
      </c>
      <c r="AT290" s="118">
        <f>AS290/AVERAGE(AS289,AS291)</f>
        <v>1.1757562375800399</v>
      </c>
      <c r="AU290" s="102"/>
      <c r="AV290" s="102">
        <f>AT290*$AU$293</f>
        <v>3955.8765560010925</v>
      </c>
      <c r="AW290" s="102">
        <f>AW289</f>
        <v>3472.509613240087</v>
      </c>
      <c r="AX290" s="81"/>
      <c r="AY290" s="81" t="s">
        <v>44</v>
      </c>
      <c r="AZ290" s="81">
        <v>40</v>
      </c>
      <c r="BA290" s="81">
        <v>48.5</v>
      </c>
      <c r="BB290" s="81">
        <v>0</v>
      </c>
      <c r="BC290" s="81">
        <v>21</v>
      </c>
      <c r="BD290" s="81">
        <v>0</v>
      </c>
      <c r="BE290" s="81">
        <v>91.5</v>
      </c>
      <c r="BF290" s="81">
        <v>27</v>
      </c>
      <c r="BG290" s="81">
        <v>102</v>
      </c>
      <c r="BH290" s="81">
        <v>119</v>
      </c>
    </row>
    <row r="291" spans="1:60" ht="15">
      <c r="A291" s="105">
        <v>14</v>
      </c>
      <c r="B291" s="81" t="s">
        <v>132</v>
      </c>
      <c r="C291" s="81" t="s">
        <v>133</v>
      </c>
      <c r="D291" s="81" t="s">
        <v>134</v>
      </c>
      <c r="E291" s="81" t="s">
        <v>136</v>
      </c>
      <c r="F291" s="81" t="s">
        <v>138</v>
      </c>
      <c r="G291" s="81" t="s">
        <v>138</v>
      </c>
      <c r="H291" s="61">
        <v>39973</v>
      </c>
      <c r="I291" s="81" t="s">
        <v>128</v>
      </c>
      <c r="J291" s="81" t="s">
        <v>164</v>
      </c>
      <c r="K291" s="81" t="s">
        <v>142</v>
      </c>
      <c r="L291" s="81" t="s">
        <v>144</v>
      </c>
      <c r="M291" s="81"/>
      <c r="N291" s="81"/>
      <c r="O291" s="81"/>
      <c r="P291" s="81"/>
      <c r="Q291" s="81"/>
      <c r="R291" s="81"/>
      <c r="S291" s="81"/>
      <c r="T291" s="118">
        <v>2.91356</v>
      </c>
      <c r="U291" s="81">
        <v>51.5</v>
      </c>
      <c r="V291" s="81">
        <v>29.5</v>
      </c>
      <c r="W291" s="81">
        <v>19</v>
      </c>
      <c r="X291" s="81">
        <v>6.2</v>
      </c>
      <c r="Y291" s="81">
        <v>6.8</v>
      </c>
      <c r="Z291" s="81">
        <v>0.4</v>
      </c>
      <c r="AA291" s="102">
        <v>56.8387531018514</v>
      </c>
      <c r="AB291" s="102">
        <v>74.4486427515071</v>
      </c>
      <c r="AC291" s="102">
        <v>32.4650055303412</v>
      </c>
      <c r="AD291" s="81"/>
      <c r="AE291" s="81" t="s">
        <v>9</v>
      </c>
      <c r="AF291" s="81">
        <v>60</v>
      </c>
      <c r="AG291" s="81" t="s">
        <v>42</v>
      </c>
      <c r="AH291" s="81">
        <v>100</v>
      </c>
      <c r="AI291" s="81">
        <v>9</v>
      </c>
      <c r="AJ291" s="81" t="s">
        <v>147</v>
      </c>
      <c r="AK291" s="102">
        <v>3385.3571</v>
      </c>
      <c r="AL291" s="81"/>
      <c r="AM291" s="81"/>
      <c r="AN291" s="81">
        <v>21</v>
      </c>
      <c r="AO291" s="81">
        <v>719.8</v>
      </c>
      <c r="AP291" s="81">
        <v>158</v>
      </c>
      <c r="AQ291" s="102">
        <v>2195.05418171714</v>
      </c>
      <c r="AR291" s="81">
        <v>12.5</v>
      </c>
      <c r="AS291" s="102">
        <f>AQ291*14/AR291</f>
        <v>2458.460683523197</v>
      </c>
      <c r="AT291" s="118"/>
      <c r="AU291" s="102"/>
      <c r="AV291" s="102"/>
      <c r="AW291" s="102">
        <f>AW290</f>
        <v>3472.509613240087</v>
      </c>
      <c r="AX291" s="81"/>
      <c r="AY291" s="81" t="s">
        <v>44</v>
      </c>
      <c r="AZ291" s="81">
        <v>40</v>
      </c>
      <c r="BA291" s="81">
        <v>48.5</v>
      </c>
      <c r="BB291" s="81">
        <v>0</v>
      </c>
      <c r="BC291" s="81">
        <v>21</v>
      </c>
      <c r="BD291" s="81">
        <v>0</v>
      </c>
      <c r="BE291" s="81">
        <v>91.5</v>
      </c>
      <c r="BF291" s="81">
        <v>27</v>
      </c>
      <c r="BG291" s="81">
        <v>102</v>
      </c>
      <c r="BH291" s="81">
        <v>119</v>
      </c>
    </row>
    <row r="292" spans="1:60" ht="15">
      <c r="A292" s="105">
        <v>14</v>
      </c>
      <c r="B292" s="81" t="s">
        <v>132</v>
      </c>
      <c r="C292" s="81" t="s">
        <v>133</v>
      </c>
      <c r="D292" s="81" t="s">
        <v>134</v>
      </c>
      <c r="E292" s="81" t="s">
        <v>136</v>
      </c>
      <c r="F292" s="81" t="s">
        <v>105</v>
      </c>
      <c r="G292" s="81" t="s">
        <v>105</v>
      </c>
      <c r="H292" s="61">
        <v>39973</v>
      </c>
      <c r="I292" s="81" t="s">
        <v>128</v>
      </c>
      <c r="J292" s="81" t="s">
        <v>164</v>
      </c>
      <c r="K292" s="81" t="s">
        <v>142</v>
      </c>
      <c r="L292" s="81" t="s">
        <v>144</v>
      </c>
      <c r="M292" s="81"/>
      <c r="N292" s="81"/>
      <c r="O292" s="81"/>
      <c r="P292" s="81"/>
      <c r="Q292" s="81"/>
      <c r="R292" s="81"/>
      <c r="S292" s="81"/>
      <c r="T292" s="118">
        <v>2.91356</v>
      </c>
      <c r="U292" s="81">
        <v>51.5</v>
      </c>
      <c r="V292" s="81">
        <v>29.5</v>
      </c>
      <c r="W292" s="81">
        <v>19</v>
      </c>
      <c r="X292" s="81">
        <v>6.2</v>
      </c>
      <c r="Y292" s="81">
        <v>6.8</v>
      </c>
      <c r="Z292" s="81">
        <v>0.4</v>
      </c>
      <c r="AA292" s="102">
        <v>56.8387531018514</v>
      </c>
      <c r="AB292" s="102">
        <v>74.4486427515071</v>
      </c>
      <c r="AC292" s="102">
        <v>32.4650055303412</v>
      </c>
      <c r="AD292" s="81"/>
      <c r="AE292" s="81" t="s">
        <v>9</v>
      </c>
      <c r="AF292" s="81">
        <v>60</v>
      </c>
      <c r="AG292" s="81" t="s">
        <v>42</v>
      </c>
      <c r="AH292" s="81">
        <v>100</v>
      </c>
      <c r="AI292" s="81">
        <v>9</v>
      </c>
      <c r="AJ292" s="81" t="s">
        <v>147</v>
      </c>
      <c r="AK292" s="102">
        <v>3385.3571</v>
      </c>
      <c r="AL292" s="81"/>
      <c r="AM292" s="81"/>
      <c r="AN292" s="81">
        <v>21</v>
      </c>
      <c r="AO292" s="81">
        <v>719.8</v>
      </c>
      <c r="AP292" s="81">
        <v>194</v>
      </c>
      <c r="AQ292" s="102">
        <v>2695.193109197</v>
      </c>
      <c r="AR292" s="81">
        <v>11</v>
      </c>
      <c r="AS292" s="102">
        <f>AQ292*14/AR292</f>
        <v>3430.2457753416365</v>
      </c>
      <c r="AT292" s="118">
        <f>AS292/AVERAGE(AS291,AS293)</f>
        <v>1.248602895929875</v>
      </c>
      <c r="AU292" s="102"/>
      <c r="AV292" s="102">
        <f>AT292*$AU$293</f>
        <v>4200.971907178863</v>
      </c>
      <c r="AW292" s="102">
        <f>AW291</f>
        <v>3472.509613240087</v>
      </c>
      <c r="AX292" s="81"/>
      <c r="AY292" s="81" t="s">
        <v>44</v>
      </c>
      <c r="AZ292" s="81">
        <v>40</v>
      </c>
      <c r="BA292" s="81">
        <v>48.5</v>
      </c>
      <c r="BB292" s="81">
        <v>0</v>
      </c>
      <c r="BC292" s="81">
        <v>21</v>
      </c>
      <c r="BD292" s="81">
        <v>0</v>
      </c>
      <c r="BE292" s="81">
        <v>91.5</v>
      </c>
      <c r="BF292" s="81">
        <v>27</v>
      </c>
      <c r="BG292" s="81">
        <v>102</v>
      </c>
      <c r="BH292" s="81">
        <v>119</v>
      </c>
    </row>
    <row r="293" spans="1:60" ht="15">
      <c r="A293" s="105">
        <v>14</v>
      </c>
      <c r="B293" s="123" t="s">
        <v>132</v>
      </c>
      <c r="C293" s="123" t="s">
        <v>133</v>
      </c>
      <c r="D293" s="123" t="s">
        <v>134</v>
      </c>
      <c r="E293" s="123" t="s">
        <v>136</v>
      </c>
      <c r="F293" s="123" t="s">
        <v>138</v>
      </c>
      <c r="G293" s="123" t="s">
        <v>138</v>
      </c>
      <c r="H293" s="97">
        <v>39973</v>
      </c>
      <c r="I293" s="123" t="s">
        <v>128</v>
      </c>
      <c r="J293" s="123" t="s">
        <v>164</v>
      </c>
      <c r="K293" s="123" t="s">
        <v>142</v>
      </c>
      <c r="L293" s="123" t="s">
        <v>144</v>
      </c>
      <c r="M293" s="123"/>
      <c r="N293" s="123"/>
      <c r="O293" s="123"/>
      <c r="P293" s="123"/>
      <c r="Q293" s="123"/>
      <c r="R293" s="123"/>
      <c r="S293" s="123"/>
      <c r="T293" s="115">
        <v>2.91356</v>
      </c>
      <c r="U293" s="123">
        <v>51.5</v>
      </c>
      <c r="V293" s="123">
        <v>29.5</v>
      </c>
      <c r="W293" s="123">
        <v>19</v>
      </c>
      <c r="X293" s="123">
        <v>6.2</v>
      </c>
      <c r="Y293" s="123">
        <v>6.8</v>
      </c>
      <c r="Z293" s="123">
        <v>0.4</v>
      </c>
      <c r="AA293" s="111">
        <v>56.8387531018514</v>
      </c>
      <c r="AB293" s="111">
        <v>74.4486427515071</v>
      </c>
      <c r="AC293" s="111">
        <v>32.4650055303412</v>
      </c>
      <c r="AD293" s="123"/>
      <c r="AE293" s="123" t="s">
        <v>9</v>
      </c>
      <c r="AF293" s="123">
        <v>60</v>
      </c>
      <c r="AG293" s="123" t="s">
        <v>42</v>
      </c>
      <c r="AH293" s="123">
        <v>100</v>
      </c>
      <c r="AI293" s="123">
        <v>9</v>
      </c>
      <c r="AJ293" s="123" t="s">
        <v>147</v>
      </c>
      <c r="AK293" s="111">
        <v>3385.3571</v>
      </c>
      <c r="AL293" s="123"/>
      <c r="AM293" s="123"/>
      <c r="AN293" s="123">
        <v>21</v>
      </c>
      <c r="AO293" s="123">
        <v>359.9</v>
      </c>
      <c r="AP293" s="123">
        <v>96</v>
      </c>
      <c r="AQ293" s="111">
        <v>2667.4076132259</v>
      </c>
      <c r="AR293" s="123">
        <v>12.3</v>
      </c>
      <c r="AS293" s="111">
        <f>AQ293*14/AR293</f>
        <v>3036.0737061107807</v>
      </c>
      <c r="AT293" s="115"/>
      <c r="AU293" s="111">
        <f>AVERAGE(AS269,AS271,AS273,AS275,AS277,AS279,AS281,AS283,AS285,AS287,AS289,AS291,AS293)</f>
        <v>3364.538013545342</v>
      </c>
      <c r="AV293" s="111"/>
      <c r="AW293" s="111">
        <f>AW292</f>
        <v>3472.509613240087</v>
      </c>
      <c r="AX293" s="123"/>
      <c r="AY293" s="123" t="s">
        <v>44</v>
      </c>
      <c r="AZ293" s="123">
        <v>40</v>
      </c>
      <c r="BA293" s="123">
        <v>48.5</v>
      </c>
      <c r="BB293" s="123">
        <v>0</v>
      </c>
      <c r="BC293" s="123">
        <v>21</v>
      </c>
      <c r="BD293" s="123">
        <v>0</v>
      </c>
      <c r="BE293" s="123">
        <v>91.5</v>
      </c>
      <c r="BF293" s="123">
        <v>27</v>
      </c>
      <c r="BG293" s="123">
        <v>102</v>
      </c>
      <c r="BH293" s="123">
        <v>119</v>
      </c>
    </row>
    <row r="294" spans="1:60" ht="15">
      <c r="A294" s="105">
        <v>15</v>
      </c>
      <c r="B294" s="81" t="s">
        <v>132</v>
      </c>
      <c r="C294" s="81" t="s">
        <v>133</v>
      </c>
      <c r="D294" s="81" t="s">
        <v>134</v>
      </c>
      <c r="E294" s="81" t="s">
        <v>136</v>
      </c>
      <c r="F294" s="81" t="s">
        <v>138</v>
      </c>
      <c r="G294" s="81" t="s">
        <v>138</v>
      </c>
      <c r="H294" s="61">
        <v>39973</v>
      </c>
      <c r="I294" s="81" t="s">
        <v>140</v>
      </c>
      <c r="J294" s="81" t="s">
        <v>127</v>
      </c>
      <c r="K294" s="81" t="s">
        <v>142</v>
      </c>
      <c r="L294" s="81" t="s">
        <v>144</v>
      </c>
      <c r="M294" s="81"/>
      <c r="N294" s="81"/>
      <c r="O294" s="81"/>
      <c r="P294" s="81"/>
      <c r="Q294" s="81"/>
      <c r="R294" s="81"/>
      <c r="S294" s="81"/>
      <c r="T294" s="118">
        <v>3.29284</v>
      </c>
      <c r="U294" s="81">
        <v>51</v>
      </c>
      <c r="V294" s="81">
        <v>29</v>
      </c>
      <c r="W294" s="81">
        <v>20</v>
      </c>
      <c r="X294" s="81">
        <v>6.3</v>
      </c>
      <c r="Y294" s="81">
        <v>19.6</v>
      </c>
      <c r="Z294" s="81">
        <v>0.4</v>
      </c>
      <c r="AA294" s="102">
        <v>85.4455624407163</v>
      </c>
      <c r="AB294" s="102">
        <v>83.0677212043887</v>
      </c>
      <c r="AC294" s="102">
        <v>52</v>
      </c>
      <c r="AD294" s="81"/>
      <c r="AE294" s="81" t="s">
        <v>9</v>
      </c>
      <c r="AF294" s="81">
        <v>115</v>
      </c>
      <c r="AG294" s="81" t="s">
        <v>42</v>
      </c>
      <c r="AH294" s="81">
        <v>100</v>
      </c>
      <c r="AI294" s="81">
        <v>9</v>
      </c>
      <c r="AJ294" s="81" t="s">
        <v>147</v>
      </c>
      <c r="AK294" s="102">
        <v>3385.3571</v>
      </c>
      <c r="AL294" s="81"/>
      <c r="AM294" s="81"/>
      <c r="AN294" s="81">
        <v>21</v>
      </c>
      <c r="AO294" s="81">
        <v>250.1</v>
      </c>
      <c r="AP294" s="81">
        <v>34</v>
      </c>
      <c r="AQ294" s="102">
        <v>1359.45621751299</v>
      </c>
      <c r="AR294" s="81">
        <v>12.6</v>
      </c>
      <c r="AS294" s="102">
        <f>AQ294*14/AR294</f>
        <v>1510.5069083477665</v>
      </c>
      <c r="AT294" s="118"/>
      <c r="AU294" s="102"/>
      <c r="AV294" s="102"/>
      <c r="AW294" s="102">
        <f>AVERAGE(AV294:AV318)</f>
        <v>2727.8719981160298</v>
      </c>
      <c r="AX294" s="81"/>
      <c r="AY294" s="81" t="s">
        <v>44</v>
      </c>
      <c r="AZ294" s="81">
        <v>40</v>
      </c>
      <c r="BA294" s="81">
        <v>48.5</v>
      </c>
      <c r="BB294" s="81">
        <v>0</v>
      </c>
      <c r="BC294" s="81">
        <v>21</v>
      </c>
      <c r="BD294" s="81">
        <v>0</v>
      </c>
      <c r="BE294" s="81">
        <v>91.5</v>
      </c>
      <c r="BF294" s="81">
        <v>27</v>
      </c>
      <c r="BG294" s="81">
        <v>102</v>
      </c>
      <c r="BH294" s="81">
        <v>119</v>
      </c>
    </row>
    <row r="295" spans="1:60" ht="15">
      <c r="A295" s="105">
        <v>15</v>
      </c>
      <c r="B295" s="81" t="s">
        <v>132</v>
      </c>
      <c r="C295" s="81" t="s">
        <v>133</v>
      </c>
      <c r="D295" s="81" t="s">
        <v>134</v>
      </c>
      <c r="E295" s="81" t="s">
        <v>136</v>
      </c>
      <c r="F295" s="81" t="s">
        <v>160</v>
      </c>
      <c r="G295" s="81" t="s">
        <v>161</v>
      </c>
      <c r="H295" s="61">
        <v>39973</v>
      </c>
      <c r="I295" s="81" t="s">
        <v>140</v>
      </c>
      <c r="J295" s="81" t="s">
        <v>127</v>
      </c>
      <c r="K295" s="81" t="s">
        <v>142</v>
      </c>
      <c r="L295" s="81" t="s">
        <v>144</v>
      </c>
      <c r="M295" s="81"/>
      <c r="N295" s="81"/>
      <c r="O295" s="81"/>
      <c r="P295" s="81"/>
      <c r="Q295" s="81"/>
      <c r="R295" s="81"/>
      <c r="S295" s="81"/>
      <c r="T295" s="118">
        <v>3.29284</v>
      </c>
      <c r="U295" s="81">
        <v>51</v>
      </c>
      <c r="V295" s="81">
        <v>29</v>
      </c>
      <c r="W295" s="81">
        <v>20</v>
      </c>
      <c r="X295" s="81">
        <v>6.3</v>
      </c>
      <c r="Y295" s="81">
        <v>19.6</v>
      </c>
      <c r="Z295" s="81">
        <v>0.4</v>
      </c>
      <c r="AA295" s="102">
        <v>85.4455624407163</v>
      </c>
      <c r="AB295" s="102">
        <v>83.0677212043887</v>
      </c>
      <c r="AC295" s="102">
        <v>52</v>
      </c>
      <c r="AD295" s="81"/>
      <c r="AE295" s="81" t="s">
        <v>9</v>
      </c>
      <c r="AF295" s="81">
        <v>115</v>
      </c>
      <c r="AG295" s="81" t="s">
        <v>42</v>
      </c>
      <c r="AH295" s="81">
        <v>100</v>
      </c>
      <c r="AI295" s="81">
        <v>9</v>
      </c>
      <c r="AJ295" s="81" t="s">
        <v>147</v>
      </c>
      <c r="AK295" s="102">
        <v>3385.3571</v>
      </c>
      <c r="AL295" s="81"/>
      <c r="AM295" s="81"/>
      <c r="AN295" s="81">
        <v>21</v>
      </c>
      <c r="AO295" s="81">
        <v>500.2</v>
      </c>
      <c r="AP295" s="81">
        <v>130</v>
      </c>
      <c r="AQ295" s="102">
        <v>2598.96041583367</v>
      </c>
      <c r="AR295" s="81">
        <v>12.6</v>
      </c>
      <c r="AS295" s="102">
        <f>AQ295*14/AR295</f>
        <v>2887.7337953707447</v>
      </c>
      <c r="AT295" s="118">
        <f>AS295/AVERAGE(AS294,AS296)</f>
        <v>1.6656250000000075</v>
      </c>
      <c r="AU295" s="102"/>
      <c r="AV295" s="102">
        <f>AT295*$AU$318</f>
        <v>2691.953198607144</v>
      </c>
      <c r="AW295" s="102">
        <f>AW294</f>
        <v>2727.8719981160298</v>
      </c>
      <c r="AX295" s="81"/>
      <c r="AY295" s="81" t="s">
        <v>44</v>
      </c>
      <c r="AZ295" s="81">
        <v>40</v>
      </c>
      <c r="BA295" s="81">
        <v>48.5</v>
      </c>
      <c r="BB295" s="81">
        <v>0</v>
      </c>
      <c r="BC295" s="81">
        <v>21</v>
      </c>
      <c r="BD295" s="81">
        <v>0</v>
      </c>
      <c r="BE295" s="81">
        <v>91.5</v>
      </c>
      <c r="BF295" s="81">
        <v>27</v>
      </c>
      <c r="BG295" s="81">
        <v>102</v>
      </c>
      <c r="BH295" s="81">
        <v>119</v>
      </c>
    </row>
    <row r="296" spans="1:60" ht="15">
      <c r="A296" s="105">
        <v>15</v>
      </c>
      <c r="B296" s="81" t="s">
        <v>132</v>
      </c>
      <c r="C296" s="81" t="s">
        <v>133</v>
      </c>
      <c r="D296" s="81" t="s">
        <v>134</v>
      </c>
      <c r="E296" s="81" t="s">
        <v>136</v>
      </c>
      <c r="F296" s="81" t="s">
        <v>138</v>
      </c>
      <c r="G296" s="81" t="s">
        <v>138</v>
      </c>
      <c r="H296" s="61">
        <v>39973</v>
      </c>
      <c r="I296" s="81" t="s">
        <v>140</v>
      </c>
      <c r="J296" s="81" t="s">
        <v>127</v>
      </c>
      <c r="K296" s="81" t="s">
        <v>142</v>
      </c>
      <c r="L296" s="81" t="s">
        <v>144</v>
      </c>
      <c r="M296" s="81"/>
      <c r="N296" s="81"/>
      <c r="O296" s="81"/>
      <c r="P296" s="81"/>
      <c r="Q296" s="81"/>
      <c r="R296" s="81"/>
      <c r="S296" s="81"/>
      <c r="T296" s="118">
        <v>3.29284</v>
      </c>
      <c r="U296" s="81">
        <v>51</v>
      </c>
      <c r="V296" s="81">
        <v>29</v>
      </c>
      <c r="W296" s="81">
        <v>20</v>
      </c>
      <c r="X296" s="81">
        <v>6.3</v>
      </c>
      <c r="Y296" s="81">
        <v>19.6</v>
      </c>
      <c r="Z296" s="81">
        <v>0.4</v>
      </c>
      <c r="AA296" s="102">
        <v>85.4455624407163</v>
      </c>
      <c r="AB296" s="102">
        <v>83.0677212043887</v>
      </c>
      <c r="AC296" s="102">
        <v>52</v>
      </c>
      <c r="AD296" s="81"/>
      <c r="AE296" s="81" t="s">
        <v>9</v>
      </c>
      <c r="AF296" s="81">
        <v>115</v>
      </c>
      <c r="AG296" s="81" t="s">
        <v>42</v>
      </c>
      <c r="AH296" s="81">
        <v>100</v>
      </c>
      <c r="AI296" s="81">
        <v>9</v>
      </c>
      <c r="AJ296" s="81" t="s">
        <v>147</v>
      </c>
      <c r="AK296" s="102">
        <v>3385.3571</v>
      </c>
      <c r="AL296" s="81"/>
      <c r="AM296" s="81"/>
      <c r="AN296" s="81">
        <v>21</v>
      </c>
      <c r="AO296" s="81">
        <v>500.2</v>
      </c>
      <c r="AP296" s="81">
        <v>86</v>
      </c>
      <c r="AQ296" s="102">
        <v>1719.31227508996</v>
      </c>
      <c r="AR296" s="81">
        <v>12.3</v>
      </c>
      <c r="AS296" s="102">
        <f>AQ296*14/AR296</f>
        <v>1956.9408009154015</v>
      </c>
      <c r="AT296" s="118"/>
      <c r="AU296" s="102"/>
      <c r="AV296" s="102"/>
      <c r="AW296" s="102">
        <f>AW295</f>
        <v>2727.8719981160298</v>
      </c>
      <c r="AX296" s="81"/>
      <c r="AY296" s="81" t="s">
        <v>44</v>
      </c>
      <c r="AZ296" s="81">
        <v>40</v>
      </c>
      <c r="BA296" s="81">
        <v>48.5</v>
      </c>
      <c r="BB296" s="81">
        <v>0</v>
      </c>
      <c r="BC296" s="81">
        <v>21</v>
      </c>
      <c r="BD296" s="81">
        <v>0</v>
      </c>
      <c r="BE296" s="81">
        <v>91.5</v>
      </c>
      <c r="BF296" s="81">
        <v>27</v>
      </c>
      <c r="BG296" s="81">
        <v>102</v>
      </c>
      <c r="BH296" s="81">
        <v>119</v>
      </c>
    </row>
    <row r="297" spans="1:60" ht="15">
      <c r="A297" s="105">
        <v>15</v>
      </c>
      <c r="B297" s="81" t="s">
        <v>132</v>
      </c>
      <c r="C297" s="81" t="s">
        <v>133</v>
      </c>
      <c r="D297" s="81" t="s">
        <v>134</v>
      </c>
      <c r="E297" s="81" t="s">
        <v>136</v>
      </c>
      <c r="F297" s="81" t="s">
        <v>196</v>
      </c>
      <c r="G297" s="81" t="s">
        <v>189</v>
      </c>
      <c r="H297" s="61">
        <v>39973</v>
      </c>
      <c r="I297" s="81" t="s">
        <v>140</v>
      </c>
      <c r="J297" s="81" t="s">
        <v>127</v>
      </c>
      <c r="K297" s="81" t="s">
        <v>142</v>
      </c>
      <c r="L297" s="81" t="s">
        <v>144</v>
      </c>
      <c r="M297" s="81"/>
      <c r="N297" s="81"/>
      <c r="O297" s="81"/>
      <c r="P297" s="81"/>
      <c r="Q297" s="81"/>
      <c r="R297" s="81"/>
      <c r="S297" s="81"/>
      <c r="T297" s="118">
        <v>3.29284</v>
      </c>
      <c r="U297" s="81">
        <v>51</v>
      </c>
      <c r="V297" s="81">
        <v>29</v>
      </c>
      <c r="W297" s="81">
        <v>20</v>
      </c>
      <c r="X297" s="81">
        <v>6.3</v>
      </c>
      <c r="Y297" s="81">
        <v>19.6</v>
      </c>
      <c r="Z297" s="81">
        <v>0.4</v>
      </c>
      <c r="AA297" s="102">
        <v>85.4455624407163</v>
      </c>
      <c r="AB297" s="102">
        <v>83.0677212043887</v>
      </c>
      <c r="AC297" s="102">
        <v>52</v>
      </c>
      <c r="AD297" s="81"/>
      <c r="AE297" s="81" t="s">
        <v>9</v>
      </c>
      <c r="AF297" s="81">
        <v>115</v>
      </c>
      <c r="AG297" s="81" t="s">
        <v>42</v>
      </c>
      <c r="AH297" s="81">
        <v>100</v>
      </c>
      <c r="AI297" s="81">
        <v>9</v>
      </c>
      <c r="AJ297" s="81" t="s">
        <v>147</v>
      </c>
      <c r="AK297" s="102">
        <v>3385.3571</v>
      </c>
      <c r="AL297" s="81"/>
      <c r="AM297" s="81"/>
      <c r="AN297" s="81">
        <v>21</v>
      </c>
      <c r="AO297" s="81">
        <v>500.2</v>
      </c>
      <c r="AP297" s="81">
        <v>108</v>
      </c>
      <c r="AQ297" s="102">
        <v>2159.13634546182</v>
      </c>
      <c r="AR297" s="81">
        <v>12.7</v>
      </c>
      <c r="AS297" s="102">
        <f>AQ297*14/AR297</f>
        <v>2380.150302083896</v>
      </c>
      <c r="AT297" s="118">
        <f>AS297/AVERAGE(AS296,AS298)</f>
        <v>1.2844012303527341</v>
      </c>
      <c r="AU297" s="102"/>
      <c r="AV297" s="102">
        <f>AT297*$AU$318</f>
        <v>2075.8261915755215</v>
      </c>
      <c r="AW297" s="102">
        <f>AW296</f>
        <v>2727.8719981160298</v>
      </c>
      <c r="AX297" s="81"/>
      <c r="AY297" s="81" t="s">
        <v>44</v>
      </c>
      <c r="AZ297" s="81">
        <v>40</v>
      </c>
      <c r="BA297" s="81">
        <v>48.5</v>
      </c>
      <c r="BB297" s="81">
        <v>0</v>
      </c>
      <c r="BC297" s="81">
        <v>21</v>
      </c>
      <c r="BD297" s="81">
        <v>0</v>
      </c>
      <c r="BE297" s="81">
        <v>91.5</v>
      </c>
      <c r="BF297" s="81">
        <v>27</v>
      </c>
      <c r="BG297" s="81">
        <v>102</v>
      </c>
      <c r="BH297" s="81">
        <v>119</v>
      </c>
    </row>
    <row r="298" spans="1:60" ht="15">
      <c r="A298" s="105">
        <v>15</v>
      </c>
      <c r="B298" s="81" t="s">
        <v>132</v>
      </c>
      <c r="C298" s="81" t="s">
        <v>133</v>
      </c>
      <c r="D298" s="81" t="s">
        <v>134</v>
      </c>
      <c r="E298" s="81" t="s">
        <v>136</v>
      </c>
      <c r="F298" s="81" t="s">
        <v>138</v>
      </c>
      <c r="G298" s="81" t="s">
        <v>138</v>
      </c>
      <c r="H298" s="61">
        <v>39973</v>
      </c>
      <c r="I298" s="81" t="s">
        <v>140</v>
      </c>
      <c r="J298" s="81" t="s">
        <v>127</v>
      </c>
      <c r="K298" s="81" t="s">
        <v>142</v>
      </c>
      <c r="L298" s="81" t="s">
        <v>144</v>
      </c>
      <c r="M298" s="81"/>
      <c r="N298" s="81"/>
      <c r="O298" s="81"/>
      <c r="P298" s="81"/>
      <c r="Q298" s="81"/>
      <c r="R298" s="81"/>
      <c r="S298" s="81"/>
      <c r="T298" s="118">
        <v>3.29284</v>
      </c>
      <c r="U298" s="81">
        <v>51</v>
      </c>
      <c r="V298" s="81">
        <v>29</v>
      </c>
      <c r="W298" s="81">
        <v>20</v>
      </c>
      <c r="X298" s="81">
        <v>6.3</v>
      </c>
      <c r="Y298" s="81">
        <v>19.6</v>
      </c>
      <c r="Z298" s="81">
        <v>0.4</v>
      </c>
      <c r="AA298" s="102">
        <v>85.4455624407163</v>
      </c>
      <c r="AB298" s="102">
        <v>83.0677212043887</v>
      </c>
      <c r="AC298" s="102">
        <v>52</v>
      </c>
      <c r="AD298" s="81"/>
      <c r="AE298" s="81" t="s">
        <v>9</v>
      </c>
      <c r="AF298" s="81">
        <v>115</v>
      </c>
      <c r="AG298" s="81" t="s">
        <v>42</v>
      </c>
      <c r="AH298" s="81">
        <v>100</v>
      </c>
      <c r="AI298" s="81">
        <v>9</v>
      </c>
      <c r="AJ298" s="81" t="s">
        <v>147</v>
      </c>
      <c r="AK298" s="102">
        <v>3385.3571</v>
      </c>
      <c r="AL298" s="81"/>
      <c r="AM298" s="81"/>
      <c r="AN298" s="81">
        <v>21</v>
      </c>
      <c r="AO298" s="81">
        <v>500.2</v>
      </c>
      <c r="AP298" s="81">
        <v>80</v>
      </c>
      <c r="AQ298" s="102">
        <v>1599.36025589764</v>
      </c>
      <c r="AR298" s="81">
        <v>12.8</v>
      </c>
      <c r="AS298" s="102">
        <f>AQ298*14/AR298</f>
        <v>1749.3002798880436</v>
      </c>
      <c r="AT298" s="118"/>
      <c r="AU298" s="102"/>
      <c r="AV298" s="102"/>
      <c r="AW298" s="102">
        <f>AW297</f>
        <v>2727.8719981160298</v>
      </c>
      <c r="AX298" s="81"/>
      <c r="AY298" s="81" t="s">
        <v>44</v>
      </c>
      <c r="AZ298" s="81">
        <v>40</v>
      </c>
      <c r="BA298" s="81">
        <v>48.5</v>
      </c>
      <c r="BB298" s="81">
        <v>0</v>
      </c>
      <c r="BC298" s="81">
        <v>21</v>
      </c>
      <c r="BD298" s="81">
        <v>0</v>
      </c>
      <c r="BE298" s="81">
        <v>91.5</v>
      </c>
      <c r="BF298" s="81">
        <v>27</v>
      </c>
      <c r="BG298" s="81">
        <v>102</v>
      </c>
      <c r="BH298" s="81">
        <v>119</v>
      </c>
    </row>
    <row r="299" spans="1:60" ht="15">
      <c r="A299" s="105">
        <v>15</v>
      </c>
      <c r="B299" s="81" t="s">
        <v>132</v>
      </c>
      <c r="C299" s="81" t="s">
        <v>133</v>
      </c>
      <c r="D299" s="81" t="s">
        <v>134</v>
      </c>
      <c r="E299" s="81" t="s">
        <v>136</v>
      </c>
      <c r="F299" s="81" t="s">
        <v>239</v>
      </c>
      <c r="G299" s="81" t="s">
        <v>227</v>
      </c>
      <c r="H299" s="61">
        <v>39973</v>
      </c>
      <c r="I299" s="81" t="s">
        <v>140</v>
      </c>
      <c r="J299" s="81" t="s">
        <v>127</v>
      </c>
      <c r="K299" s="81" t="s">
        <v>142</v>
      </c>
      <c r="L299" s="81" t="s">
        <v>144</v>
      </c>
      <c r="M299" s="81"/>
      <c r="N299" s="81"/>
      <c r="O299" s="81"/>
      <c r="P299" s="81"/>
      <c r="Q299" s="81"/>
      <c r="R299" s="81"/>
      <c r="S299" s="81"/>
      <c r="T299" s="118">
        <v>3.29284</v>
      </c>
      <c r="U299" s="81">
        <v>51</v>
      </c>
      <c r="V299" s="81">
        <v>29</v>
      </c>
      <c r="W299" s="81">
        <v>20</v>
      </c>
      <c r="X299" s="81">
        <v>6.3</v>
      </c>
      <c r="Y299" s="81">
        <v>19.6</v>
      </c>
      <c r="Z299" s="81">
        <v>0.4</v>
      </c>
      <c r="AA299" s="102">
        <v>85.4455624407163</v>
      </c>
      <c r="AB299" s="102">
        <v>83.0677212043887</v>
      </c>
      <c r="AC299" s="102">
        <v>52</v>
      </c>
      <c r="AD299" s="81"/>
      <c r="AE299" s="81" t="s">
        <v>9</v>
      </c>
      <c r="AF299" s="81">
        <v>115</v>
      </c>
      <c r="AG299" s="81" t="s">
        <v>42</v>
      </c>
      <c r="AH299" s="81">
        <v>100</v>
      </c>
      <c r="AI299" s="81">
        <v>9</v>
      </c>
      <c r="AJ299" s="81" t="s">
        <v>147</v>
      </c>
      <c r="AK299" s="102">
        <v>3385.3571</v>
      </c>
      <c r="AL299" s="81"/>
      <c r="AM299" s="81"/>
      <c r="AN299" s="81">
        <v>21</v>
      </c>
      <c r="AO299" s="81">
        <v>500.2</v>
      </c>
      <c r="AP299" s="81">
        <v>156</v>
      </c>
      <c r="AQ299" s="102">
        <v>3118.7524990004</v>
      </c>
      <c r="AR299" s="81">
        <v>12.5</v>
      </c>
      <c r="AS299" s="102">
        <f>AQ299*14/AR299</f>
        <v>3493.002798880448</v>
      </c>
      <c r="AT299" s="118">
        <f>AS299/AVERAGE(AS298,AS300)</f>
        <v>1.8397483146067402</v>
      </c>
      <c r="AU299" s="102"/>
      <c r="AV299" s="102">
        <f>AT299*$AU$318</f>
        <v>2973.36817118961</v>
      </c>
      <c r="AW299" s="102">
        <f>AW298</f>
        <v>2727.8719981160298</v>
      </c>
      <c r="AX299" s="81"/>
      <c r="AY299" s="81" t="s">
        <v>44</v>
      </c>
      <c r="AZ299" s="81">
        <v>40</v>
      </c>
      <c r="BA299" s="81">
        <v>48.5</v>
      </c>
      <c r="BB299" s="81">
        <v>0</v>
      </c>
      <c r="BC299" s="81">
        <v>21</v>
      </c>
      <c r="BD299" s="81">
        <v>0</v>
      </c>
      <c r="BE299" s="81">
        <v>91.5</v>
      </c>
      <c r="BF299" s="81">
        <v>27</v>
      </c>
      <c r="BG299" s="81">
        <v>102</v>
      </c>
      <c r="BH299" s="81">
        <v>119</v>
      </c>
    </row>
    <row r="300" spans="1:60" ht="15">
      <c r="A300" s="105">
        <v>15</v>
      </c>
      <c r="B300" s="81" t="s">
        <v>132</v>
      </c>
      <c r="C300" s="81" t="s">
        <v>133</v>
      </c>
      <c r="D300" s="81" t="s">
        <v>134</v>
      </c>
      <c r="E300" s="81" t="s">
        <v>136</v>
      </c>
      <c r="F300" s="81" t="s">
        <v>138</v>
      </c>
      <c r="G300" s="81" t="s">
        <v>138</v>
      </c>
      <c r="H300" s="61">
        <v>39973</v>
      </c>
      <c r="I300" s="81" t="s">
        <v>140</v>
      </c>
      <c r="J300" s="81" t="s">
        <v>127</v>
      </c>
      <c r="K300" s="81" t="s">
        <v>142</v>
      </c>
      <c r="L300" s="81" t="s">
        <v>144</v>
      </c>
      <c r="M300" s="81"/>
      <c r="N300" s="81"/>
      <c r="O300" s="81"/>
      <c r="P300" s="81"/>
      <c r="Q300" s="81"/>
      <c r="R300" s="81"/>
      <c r="S300" s="81"/>
      <c r="T300" s="118">
        <v>3.29284</v>
      </c>
      <c r="U300" s="81">
        <v>51</v>
      </c>
      <c r="V300" s="81">
        <v>29</v>
      </c>
      <c r="W300" s="81">
        <v>20</v>
      </c>
      <c r="X300" s="81">
        <v>6.3</v>
      </c>
      <c r="Y300" s="81">
        <v>19.6</v>
      </c>
      <c r="Z300" s="81">
        <v>0.4</v>
      </c>
      <c r="AA300" s="102">
        <v>85.4455624407163</v>
      </c>
      <c r="AB300" s="102">
        <v>83.0677212043887</v>
      </c>
      <c r="AC300" s="102">
        <v>52</v>
      </c>
      <c r="AD300" s="81"/>
      <c r="AE300" s="81" t="s">
        <v>9</v>
      </c>
      <c r="AF300" s="81">
        <v>115</v>
      </c>
      <c r="AG300" s="81" t="s">
        <v>42</v>
      </c>
      <c r="AH300" s="81">
        <v>100</v>
      </c>
      <c r="AI300" s="81">
        <v>9</v>
      </c>
      <c r="AJ300" s="81" t="s">
        <v>147</v>
      </c>
      <c r="AK300" s="102">
        <v>3385.3571</v>
      </c>
      <c r="AL300" s="81"/>
      <c r="AM300" s="81"/>
      <c r="AN300" s="81">
        <v>21</v>
      </c>
      <c r="AO300" s="81">
        <v>500.2</v>
      </c>
      <c r="AP300" s="81">
        <v>90</v>
      </c>
      <c r="AQ300" s="102">
        <v>1799.28028788485</v>
      </c>
      <c r="AR300" s="81">
        <v>12.3</v>
      </c>
      <c r="AS300" s="102">
        <f>AQ300*14/AR300</f>
        <v>2047.961303283569</v>
      </c>
      <c r="AT300" s="118"/>
      <c r="AU300" s="102"/>
      <c r="AV300" s="102"/>
      <c r="AW300" s="102">
        <f>AW299</f>
        <v>2727.8719981160298</v>
      </c>
      <c r="AX300" s="81"/>
      <c r="AY300" s="81" t="s">
        <v>44</v>
      </c>
      <c r="AZ300" s="81">
        <v>40</v>
      </c>
      <c r="BA300" s="81">
        <v>48.5</v>
      </c>
      <c r="BB300" s="81">
        <v>0</v>
      </c>
      <c r="BC300" s="81">
        <v>21</v>
      </c>
      <c r="BD300" s="81">
        <v>0</v>
      </c>
      <c r="BE300" s="81">
        <v>91.5</v>
      </c>
      <c r="BF300" s="81">
        <v>27</v>
      </c>
      <c r="BG300" s="81">
        <v>102</v>
      </c>
      <c r="BH300" s="81">
        <v>119</v>
      </c>
    </row>
    <row r="301" spans="1:256" ht="15">
      <c r="A301" s="105">
        <v>15</v>
      </c>
      <c r="B301" s="81" t="s">
        <v>132</v>
      </c>
      <c r="C301" s="81" t="s">
        <v>133</v>
      </c>
      <c r="D301" s="81" t="s">
        <v>134</v>
      </c>
      <c r="E301" s="81" t="s">
        <v>136</v>
      </c>
      <c r="F301" s="81" t="s">
        <v>245</v>
      </c>
      <c r="G301" s="81" t="s">
        <v>246</v>
      </c>
      <c r="H301" s="61">
        <v>39973</v>
      </c>
      <c r="I301" s="81" t="s">
        <v>140</v>
      </c>
      <c r="J301" s="81" t="s">
        <v>127</v>
      </c>
      <c r="K301" s="81" t="s">
        <v>142</v>
      </c>
      <c r="L301" s="81" t="s">
        <v>144</v>
      </c>
      <c r="M301" s="81"/>
      <c r="N301" s="81"/>
      <c r="O301" s="81"/>
      <c r="P301" s="81"/>
      <c r="Q301" s="81"/>
      <c r="R301" s="81"/>
      <c r="S301" s="81"/>
      <c r="T301" s="118">
        <v>3.29284</v>
      </c>
      <c r="U301" s="81">
        <v>51</v>
      </c>
      <c r="V301" s="81">
        <v>29</v>
      </c>
      <c r="W301" s="81">
        <v>20</v>
      </c>
      <c r="X301" s="81">
        <v>6.3</v>
      </c>
      <c r="Y301" s="81">
        <v>19.6</v>
      </c>
      <c r="Z301" s="81">
        <v>0.4</v>
      </c>
      <c r="AA301" s="102">
        <v>85.4455624407163</v>
      </c>
      <c r="AB301" s="102">
        <v>83.0677212043887</v>
      </c>
      <c r="AC301" s="102">
        <v>52</v>
      </c>
      <c r="AD301" s="81"/>
      <c r="AE301" s="81" t="s">
        <v>9</v>
      </c>
      <c r="AF301" s="81">
        <v>115</v>
      </c>
      <c r="AG301" s="81" t="s">
        <v>42</v>
      </c>
      <c r="AH301" s="81">
        <v>100</v>
      </c>
      <c r="AI301" s="81">
        <v>9</v>
      </c>
      <c r="AJ301" s="81" t="s">
        <v>147</v>
      </c>
      <c r="AK301" s="102">
        <v>3385.3571</v>
      </c>
      <c r="AL301" s="81"/>
      <c r="AM301" s="81"/>
      <c r="AN301" s="81">
        <v>21</v>
      </c>
      <c r="AO301" s="81">
        <v>500.2</v>
      </c>
      <c r="AP301" s="81">
        <v>136</v>
      </c>
      <c r="AQ301" s="102">
        <v>2718.91243502599</v>
      </c>
      <c r="AR301" s="81">
        <v>12.9</v>
      </c>
      <c r="AS301" s="102">
        <f>AQ301*14/AR301</f>
        <v>2950.757681423555</v>
      </c>
      <c r="AT301" s="118">
        <f>AS301/AVERAGE(AS300,AS302)</f>
        <v>1.4989096212067747</v>
      </c>
      <c r="AU301" s="102"/>
      <c r="AV301" s="102">
        <f>AT301*$AU$318</f>
        <v>2422.5107987875913</v>
      </c>
      <c r="AW301" s="102">
        <f>AW300</f>
        <v>2727.8719981160298</v>
      </c>
      <c r="AX301" s="81"/>
      <c r="AY301" s="81" t="s">
        <v>44</v>
      </c>
      <c r="AZ301" s="81">
        <v>40</v>
      </c>
      <c r="BA301" s="81">
        <v>48.5</v>
      </c>
      <c r="BB301" s="81">
        <v>0</v>
      </c>
      <c r="BC301" s="81">
        <v>21</v>
      </c>
      <c r="BD301" s="81">
        <v>0</v>
      </c>
      <c r="BE301" s="81">
        <v>91.5</v>
      </c>
      <c r="BF301" s="81">
        <v>27</v>
      </c>
      <c r="BG301" s="81">
        <v>102</v>
      </c>
      <c r="BH301" s="81">
        <v>119</v>
      </c>
      <c r="BI301" s="123"/>
      <c r="BJ301" s="119"/>
      <c r="BK301" s="119"/>
      <c r="BL301" s="119"/>
      <c r="BM301" s="119"/>
      <c r="BN301" s="119"/>
      <c r="BO301" s="119"/>
      <c r="BP301" s="119"/>
      <c r="BQ301" s="119"/>
      <c r="BR301" s="119"/>
      <c r="BS301" s="119"/>
      <c r="BT301" s="119"/>
      <c r="BU301" s="119"/>
      <c r="BV301" s="119"/>
      <c r="BW301" s="119"/>
      <c r="BX301" s="119"/>
      <c r="BY301" s="119"/>
      <c r="BZ301" s="119"/>
      <c r="CA301" s="119"/>
      <c r="CB301" s="119"/>
      <c r="CC301" s="119"/>
      <c r="CD301" s="119"/>
      <c r="CE301" s="119"/>
      <c r="CF301" s="119"/>
      <c r="CG301" s="119"/>
      <c r="CH301" s="119"/>
      <c r="CI301" s="119"/>
      <c r="CJ301" s="119"/>
      <c r="CK301" s="119"/>
      <c r="CL301" s="119"/>
      <c r="CM301" s="119"/>
      <c r="CN301" s="119"/>
      <c r="CO301" s="119"/>
      <c r="CP301" s="119"/>
      <c r="CQ301" s="119"/>
      <c r="CR301" s="119"/>
      <c r="CS301" s="119"/>
      <c r="CT301" s="119"/>
      <c r="CU301" s="119"/>
      <c r="CV301" s="119"/>
      <c r="CW301" s="119"/>
      <c r="CX301" s="119"/>
      <c r="CY301" s="119"/>
      <c r="CZ301" s="119"/>
      <c r="DA301" s="119"/>
      <c r="DB301" s="119"/>
      <c r="DC301" s="119"/>
      <c r="DD301" s="119"/>
      <c r="DE301" s="119"/>
      <c r="DF301" s="119"/>
      <c r="DG301" s="119"/>
      <c r="DH301" s="119"/>
      <c r="DI301" s="119"/>
      <c r="DJ301" s="119"/>
      <c r="DK301" s="119"/>
      <c r="DL301" s="119"/>
      <c r="DM301" s="119"/>
      <c r="DN301" s="119"/>
      <c r="DO301" s="119"/>
      <c r="DP301" s="119"/>
      <c r="DQ301" s="119"/>
      <c r="DR301" s="119"/>
      <c r="DS301" s="119"/>
      <c r="DT301" s="119"/>
      <c r="DU301" s="119"/>
      <c r="DV301" s="119"/>
      <c r="DW301" s="119"/>
      <c r="DX301" s="119"/>
      <c r="DY301" s="119"/>
      <c r="DZ301" s="119"/>
      <c r="EA301" s="119"/>
      <c r="EB301" s="119"/>
      <c r="EC301" s="119"/>
      <c r="ED301" s="119"/>
      <c r="EE301" s="119"/>
      <c r="EF301" s="119"/>
      <c r="EG301" s="119"/>
      <c r="EH301" s="119"/>
      <c r="EI301" s="119"/>
      <c r="EJ301" s="119"/>
      <c r="EK301" s="119"/>
      <c r="EL301" s="119"/>
      <c r="EM301" s="119"/>
      <c r="EN301" s="119"/>
      <c r="EO301" s="119"/>
      <c r="EP301" s="119"/>
      <c r="EQ301" s="119"/>
      <c r="ER301" s="119"/>
      <c r="ES301" s="119"/>
      <c r="ET301" s="119"/>
      <c r="EU301" s="119"/>
      <c r="EV301" s="119"/>
      <c r="EW301" s="119"/>
      <c r="EX301" s="119"/>
      <c r="EY301" s="119"/>
      <c r="EZ301" s="119"/>
      <c r="FA301" s="119"/>
      <c r="FB301" s="119"/>
      <c r="FC301" s="119"/>
      <c r="FD301" s="119"/>
      <c r="FE301" s="119"/>
      <c r="FF301" s="119"/>
      <c r="FG301" s="119"/>
      <c r="FH301" s="119"/>
      <c r="FI301" s="119"/>
      <c r="FJ301" s="119"/>
      <c r="FK301" s="119"/>
      <c r="FL301" s="119"/>
      <c r="FM301" s="119"/>
      <c r="FN301" s="119"/>
      <c r="FO301" s="119"/>
      <c r="FP301" s="119"/>
      <c r="FQ301" s="119"/>
      <c r="FR301" s="119"/>
      <c r="FS301" s="119"/>
      <c r="FT301" s="119"/>
      <c r="FU301" s="119"/>
      <c r="FV301" s="119"/>
      <c r="FW301" s="119"/>
      <c r="FX301" s="119"/>
      <c r="FY301" s="119"/>
      <c r="FZ301" s="119"/>
      <c r="GA301" s="119"/>
      <c r="GB301" s="119"/>
      <c r="GC301" s="119"/>
      <c r="GD301" s="119"/>
      <c r="GE301" s="119"/>
      <c r="GF301" s="119"/>
      <c r="GG301" s="119"/>
      <c r="GH301" s="119"/>
      <c r="GI301" s="119"/>
      <c r="GJ301" s="119"/>
      <c r="GK301" s="119"/>
      <c r="GL301" s="119"/>
      <c r="GM301" s="119"/>
      <c r="GN301" s="119"/>
      <c r="GO301" s="119"/>
      <c r="GP301" s="119"/>
      <c r="GQ301" s="119"/>
      <c r="GR301" s="119"/>
      <c r="GS301" s="119"/>
      <c r="GT301" s="119"/>
      <c r="GU301" s="119"/>
      <c r="GV301" s="119"/>
      <c r="GW301" s="119"/>
      <c r="GX301" s="119"/>
      <c r="GY301" s="119"/>
      <c r="GZ301" s="119"/>
      <c r="HA301" s="119"/>
      <c r="HB301" s="119"/>
      <c r="HC301" s="119"/>
      <c r="HD301" s="119"/>
      <c r="HE301" s="119"/>
      <c r="HF301" s="119"/>
      <c r="HG301" s="119"/>
      <c r="HH301" s="119"/>
      <c r="HI301" s="119"/>
      <c r="HJ301" s="119"/>
      <c r="HK301" s="119"/>
      <c r="HL301" s="119"/>
      <c r="HM301" s="119"/>
      <c r="HN301" s="119"/>
      <c r="HO301" s="119"/>
      <c r="HP301" s="119"/>
      <c r="HQ301" s="119"/>
      <c r="HR301" s="119"/>
      <c r="HS301" s="119"/>
      <c r="HT301" s="119"/>
      <c r="HU301" s="119"/>
      <c r="HV301" s="119"/>
      <c r="HW301" s="119"/>
      <c r="HX301" s="119"/>
      <c r="HY301" s="119"/>
      <c r="HZ301" s="119"/>
      <c r="IA301" s="119"/>
      <c r="IB301" s="119"/>
      <c r="IC301" s="119"/>
      <c r="ID301" s="119"/>
      <c r="IE301" s="119"/>
      <c r="IF301" s="119"/>
      <c r="IG301" s="119"/>
      <c r="IH301" s="119"/>
      <c r="II301" s="119"/>
      <c r="IJ301" s="119"/>
      <c r="IK301" s="119"/>
      <c r="IL301" s="119"/>
      <c r="IM301" s="119"/>
      <c r="IN301" s="119"/>
      <c r="IO301" s="119"/>
      <c r="IP301" s="119"/>
      <c r="IQ301" s="119"/>
      <c r="IR301" s="119"/>
      <c r="IS301" s="119"/>
      <c r="IT301" s="119"/>
      <c r="IU301" s="119"/>
      <c r="IV301" s="119"/>
    </row>
    <row r="302" spans="1:60" ht="15">
      <c r="A302" s="105">
        <v>15</v>
      </c>
      <c r="B302" s="81" t="s">
        <v>132</v>
      </c>
      <c r="C302" s="81" t="s">
        <v>133</v>
      </c>
      <c r="D302" s="81" t="s">
        <v>134</v>
      </c>
      <c r="E302" s="81" t="s">
        <v>136</v>
      </c>
      <c r="F302" s="81" t="s">
        <v>138</v>
      </c>
      <c r="G302" s="81" t="s">
        <v>138</v>
      </c>
      <c r="H302" s="61">
        <v>39973</v>
      </c>
      <c r="I302" s="81" t="s">
        <v>140</v>
      </c>
      <c r="J302" s="81" t="s">
        <v>127</v>
      </c>
      <c r="K302" s="81" t="s">
        <v>142</v>
      </c>
      <c r="L302" s="81" t="s">
        <v>144</v>
      </c>
      <c r="M302" s="81"/>
      <c r="N302" s="81"/>
      <c r="O302" s="81"/>
      <c r="P302" s="81"/>
      <c r="Q302" s="81"/>
      <c r="R302" s="81"/>
      <c r="S302" s="81"/>
      <c r="T302" s="118">
        <v>3.29284</v>
      </c>
      <c r="U302" s="81">
        <v>51</v>
      </c>
      <c r="V302" s="81">
        <v>29</v>
      </c>
      <c r="W302" s="81">
        <v>20</v>
      </c>
      <c r="X302" s="81">
        <v>6.3</v>
      </c>
      <c r="Y302" s="81">
        <v>19.6</v>
      </c>
      <c r="Z302" s="81">
        <v>0.4</v>
      </c>
      <c r="AA302" s="102">
        <v>85.4455624407163</v>
      </c>
      <c r="AB302" s="102">
        <v>83.0677212043887</v>
      </c>
      <c r="AC302" s="102">
        <v>52</v>
      </c>
      <c r="AD302" s="81"/>
      <c r="AE302" s="81" t="s">
        <v>9</v>
      </c>
      <c r="AF302" s="81">
        <v>115</v>
      </c>
      <c r="AG302" s="81" t="s">
        <v>42</v>
      </c>
      <c r="AH302" s="81">
        <v>100</v>
      </c>
      <c r="AI302" s="81">
        <v>9</v>
      </c>
      <c r="AJ302" s="81" t="s">
        <v>147</v>
      </c>
      <c r="AK302" s="102">
        <v>3385.3571</v>
      </c>
      <c r="AL302" s="81"/>
      <c r="AM302" s="81"/>
      <c r="AN302" s="81">
        <v>21</v>
      </c>
      <c r="AO302" s="81">
        <v>500.2</v>
      </c>
      <c r="AP302" s="81">
        <v>81</v>
      </c>
      <c r="AQ302" s="102">
        <v>1619.35225909636</v>
      </c>
      <c r="AR302" s="81">
        <v>12</v>
      </c>
      <c r="AS302" s="102">
        <f>AQ302*14/AR302</f>
        <v>1889.2443022790867</v>
      </c>
      <c r="AT302" s="118"/>
      <c r="AU302" s="102"/>
      <c r="AV302" s="102"/>
      <c r="AW302" s="102">
        <f>AW301</f>
        <v>2727.8719981160298</v>
      </c>
      <c r="AX302" s="81"/>
      <c r="AY302" s="81" t="s">
        <v>44</v>
      </c>
      <c r="AZ302" s="81">
        <v>40</v>
      </c>
      <c r="BA302" s="81">
        <v>48.5</v>
      </c>
      <c r="BB302" s="81">
        <v>0</v>
      </c>
      <c r="BC302" s="81">
        <v>21</v>
      </c>
      <c r="BD302" s="81">
        <v>0</v>
      </c>
      <c r="BE302" s="81">
        <v>91.5</v>
      </c>
      <c r="BF302" s="81">
        <v>27</v>
      </c>
      <c r="BG302" s="81">
        <v>102</v>
      </c>
      <c r="BH302" s="81">
        <v>119</v>
      </c>
    </row>
    <row r="303" spans="1:60" ht="15">
      <c r="A303" s="105">
        <v>15</v>
      </c>
      <c r="B303" s="81" t="s">
        <v>132</v>
      </c>
      <c r="C303" s="81" t="s">
        <v>133</v>
      </c>
      <c r="D303" s="81" t="s">
        <v>134</v>
      </c>
      <c r="E303" s="81" t="s">
        <v>136</v>
      </c>
      <c r="F303" s="81" t="s">
        <v>252</v>
      </c>
      <c r="G303" s="81" t="s">
        <v>252</v>
      </c>
      <c r="H303" s="61">
        <v>39973</v>
      </c>
      <c r="I303" s="81" t="s">
        <v>140</v>
      </c>
      <c r="J303" s="81" t="s">
        <v>127</v>
      </c>
      <c r="K303" s="81" t="s">
        <v>142</v>
      </c>
      <c r="L303" s="81" t="s">
        <v>144</v>
      </c>
      <c r="M303" s="81"/>
      <c r="N303" s="81"/>
      <c r="O303" s="81"/>
      <c r="P303" s="81"/>
      <c r="Q303" s="81"/>
      <c r="R303" s="81"/>
      <c r="S303" s="81"/>
      <c r="T303" s="118">
        <v>3.29284</v>
      </c>
      <c r="U303" s="81">
        <v>51</v>
      </c>
      <c r="V303" s="81">
        <v>29</v>
      </c>
      <c r="W303" s="81">
        <v>20</v>
      </c>
      <c r="X303" s="81">
        <v>6.3</v>
      </c>
      <c r="Y303" s="81">
        <v>19.6</v>
      </c>
      <c r="Z303" s="81">
        <v>0.4</v>
      </c>
      <c r="AA303" s="102">
        <v>85.4455624407163</v>
      </c>
      <c r="AB303" s="102">
        <v>83.0677212043887</v>
      </c>
      <c r="AC303" s="102">
        <v>52</v>
      </c>
      <c r="AD303" s="81"/>
      <c r="AE303" s="81" t="s">
        <v>9</v>
      </c>
      <c r="AF303" s="81">
        <v>115</v>
      </c>
      <c r="AG303" s="81" t="s">
        <v>42</v>
      </c>
      <c r="AH303" s="81">
        <v>100</v>
      </c>
      <c r="AI303" s="81">
        <v>9</v>
      </c>
      <c r="AJ303" s="81" t="s">
        <v>147</v>
      </c>
      <c r="AK303" s="102">
        <v>3385.3571</v>
      </c>
      <c r="AL303" s="81"/>
      <c r="AM303" s="81"/>
      <c r="AN303" s="81">
        <v>21</v>
      </c>
      <c r="AO303" s="81">
        <v>500.2</v>
      </c>
      <c r="AP303" s="81">
        <v>102</v>
      </c>
      <c r="AQ303" s="102">
        <v>2039.18432626949</v>
      </c>
      <c r="AR303" s="81">
        <v>13.2</v>
      </c>
      <c r="AS303" s="102">
        <f>AQ303*14/AR303</f>
        <v>2162.771255134308</v>
      </c>
      <c r="AT303" s="118">
        <f>AS303/AVERAGE(AS302,AS304)</f>
        <v>1.409459204823815</v>
      </c>
      <c r="AU303" s="102"/>
      <c r="AV303" s="102">
        <f>AT303*$AU$318</f>
        <v>2277.9426429909095</v>
      </c>
      <c r="AW303" s="102">
        <f>AW302</f>
        <v>2727.8719981160298</v>
      </c>
      <c r="AX303" s="81"/>
      <c r="AY303" s="81" t="s">
        <v>44</v>
      </c>
      <c r="AZ303" s="81">
        <v>40</v>
      </c>
      <c r="BA303" s="81">
        <v>48.5</v>
      </c>
      <c r="BB303" s="81">
        <v>0</v>
      </c>
      <c r="BC303" s="81">
        <v>21</v>
      </c>
      <c r="BD303" s="81">
        <v>0</v>
      </c>
      <c r="BE303" s="81">
        <v>91.5</v>
      </c>
      <c r="BF303" s="81">
        <v>27</v>
      </c>
      <c r="BG303" s="81">
        <v>102</v>
      </c>
      <c r="BH303" s="81">
        <v>119</v>
      </c>
    </row>
    <row r="304" spans="1:60" ht="15">
      <c r="A304" s="105">
        <v>15</v>
      </c>
      <c r="B304" s="81" t="s">
        <v>132</v>
      </c>
      <c r="C304" s="81" t="s">
        <v>133</v>
      </c>
      <c r="D304" s="81" t="s">
        <v>134</v>
      </c>
      <c r="E304" s="81" t="s">
        <v>136</v>
      </c>
      <c r="F304" s="81" t="s">
        <v>138</v>
      </c>
      <c r="G304" s="81" t="s">
        <v>138</v>
      </c>
      <c r="H304" s="61">
        <v>39973</v>
      </c>
      <c r="I304" s="81" t="s">
        <v>140</v>
      </c>
      <c r="J304" s="81" t="s">
        <v>127</v>
      </c>
      <c r="K304" s="81" t="s">
        <v>142</v>
      </c>
      <c r="L304" s="81" t="s">
        <v>144</v>
      </c>
      <c r="M304" s="81"/>
      <c r="N304" s="81"/>
      <c r="O304" s="81"/>
      <c r="P304" s="81"/>
      <c r="Q304" s="81"/>
      <c r="R304" s="81"/>
      <c r="S304" s="81"/>
      <c r="T304" s="118">
        <v>3.29284</v>
      </c>
      <c r="U304" s="81">
        <v>51</v>
      </c>
      <c r="V304" s="81">
        <v>29</v>
      </c>
      <c r="W304" s="81">
        <v>20</v>
      </c>
      <c r="X304" s="81">
        <v>6.3</v>
      </c>
      <c r="Y304" s="81">
        <v>19.6</v>
      </c>
      <c r="Z304" s="81">
        <v>0.4</v>
      </c>
      <c r="AA304" s="102">
        <v>85.4455624407163</v>
      </c>
      <c r="AB304" s="102">
        <v>83.0677212043887</v>
      </c>
      <c r="AC304" s="102">
        <v>52</v>
      </c>
      <c r="AD304" s="81"/>
      <c r="AE304" s="81" t="s">
        <v>9</v>
      </c>
      <c r="AF304" s="81">
        <v>115</v>
      </c>
      <c r="AG304" s="81" t="s">
        <v>42</v>
      </c>
      <c r="AH304" s="81">
        <v>100</v>
      </c>
      <c r="AI304" s="81">
        <v>9</v>
      </c>
      <c r="AJ304" s="81" t="s">
        <v>147</v>
      </c>
      <c r="AK304" s="102">
        <v>3385.3571</v>
      </c>
      <c r="AL304" s="81"/>
      <c r="AM304" s="81"/>
      <c r="AN304" s="81">
        <v>21</v>
      </c>
      <c r="AO304" s="81">
        <v>500.2</v>
      </c>
      <c r="AP304" s="81">
        <v>51</v>
      </c>
      <c r="AQ304" s="102">
        <v>1019.59216313475</v>
      </c>
      <c r="AR304" s="81">
        <v>12.1</v>
      </c>
      <c r="AS304" s="102">
        <f>AQ304*14/AR304</f>
        <v>1179.6934118914462</v>
      </c>
      <c r="AT304" s="118"/>
      <c r="AU304" s="102"/>
      <c r="AV304" s="102"/>
      <c r="AW304" s="102">
        <f>AW303</f>
        <v>2727.8719981160298</v>
      </c>
      <c r="AX304" s="81"/>
      <c r="AY304" s="81" t="s">
        <v>44</v>
      </c>
      <c r="AZ304" s="81">
        <v>40</v>
      </c>
      <c r="BA304" s="81">
        <v>48.5</v>
      </c>
      <c r="BB304" s="81">
        <v>0</v>
      </c>
      <c r="BC304" s="81">
        <v>21</v>
      </c>
      <c r="BD304" s="81">
        <v>0</v>
      </c>
      <c r="BE304" s="81">
        <v>91.5</v>
      </c>
      <c r="BF304" s="81">
        <v>27</v>
      </c>
      <c r="BG304" s="81">
        <v>102</v>
      </c>
      <c r="BH304" s="81">
        <v>119</v>
      </c>
    </row>
    <row r="305" spans="1:60" ht="15">
      <c r="A305" s="105">
        <v>15</v>
      </c>
      <c r="B305" s="81" t="s">
        <v>132</v>
      </c>
      <c r="C305" s="81" t="s">
        <v>133</v>
      </c>
      <c r="D305" s="81" t="s">
        <v>134</v>
      </c>
      <c r="E305" s="81" t="s">
        <v>136</v>
      </c>
      <c r="F305" s="81" t="s">
        <v>183</v>
      </c>
      <c r="G305" s="81" t="s">
        <v>183</v>
      </c>
      <c r="H305" s="61">
        <v>39973</v>
      </c>
      <c r="I305" s="81" t="s">
        <v>140</v>
      </c>
      <c r="J305" s="81" t="s">
        <v>127</v>
      </c>
      <c r="K305" s="81" t="s">
        <v>142</v>
      </c>
      <c r="L305" s="81" t="s">
        <v>144</v>
      </c>
      <c r="M305" s="81"/>
      <c r="N305" s="81"/>
      <c r="O305" s="81"/>
      <c r="P305" s="81"/>
      <c r="Q305" s="81"/>
      <c r="R305" s="81"/>
      <c r="S305" s="81"/>
      <c r="T305" s="118">
        <v>3.29284</v>
      </c>
      <c r="U305" s="81">
        <v>51</v>
      </c>
      <c r="V305" s="81">
        <v>29</v>
      </c>
      <c r="W305" s="81">
        <v>20</v>
      </c>
      <c r="X305" s="81">
        <v>6.3</v>
      </c>
      <c r="Y305" s="81">
        <v>19.6</v>
      </c>
      <c r="Z305" s="81">
        <v>0.4</v>
      </c>
      <c r="AA305" s="102">
        <v>85.4455624407163</v>
      </c>
      <c r="AB305" s="102">
        <v>83.0677212043887</v>
      </c>
      <c r="AC305" s="102">
        <v>52</v>
      </c>
      <c r="AD305" s="81"/>
      <c r="AE305" s="81" t="s">
        <v>9</v>
      </c>
      <c r="AF305" s="81">
        <v>115</v>
      </c>
      <c r="AG305" s="81" t="s">
        <v>42</v>
      </c>
      <c r="AH305" s="81">
        <v>100</v>
      </c>
      <c r="AI305" s="81">
        <v>9</v>
      </c>
      <c r="AJ305" s="81" t="s">
        <v>147</v>
      </c>
      <c r="AK305" s="102">
        <v>3385.3571</v>
      </c>
      <c r="AL305" s="81"/>
      <c r="AM305" s="81"/>
      <c r="AN305" s="81">
        <v>21</v>
      </c>
      <c r="AO305" s="81">
        <v>500.2</v>
      </c>
      <c r="AP305" s="81">
        <v>129</v>
      </c>
      <c r="AQ305" s="102">
        <v>2578.96841263495</v>
      </c>
      <c r="AR305" s="81">
        <v>13.3</v>
      </c>
      <c r="AS305" s="102">
        <f>AQ305*14/AR305</f>
        <v>2714.7035922473156</v>
      </c>
      <c r="AT305" s="118">
        <f>AS305/AVERAGE(AS304,AS306)</f>
        <v>2.2143566463328104</v>
      </c>
      <c r="AU305" s="102"/>
      <c r="AV305" s="102">
        <f>AT305*$AU$318</f>
        <v>3578.803426312988</v>
      </c>
      <c r="AW305" s="102">
        <f>AW304</f>
        <v>2727.8719981160298</v>
      </c>
      <c r="AX305" s="81"/>
      <c r="AY305" s="81" t="s">
        <v>44</v>
      </c>
      <c r="AZ305" s="81">
        <v>40</v>
      </c>
      <c r="BA305" s="81">
        <v>48.5</v>
      </c>
      <c r="BB305" s="81">
        <v>0</v>
      </c>
      <c r="BC305" s="81">
        <v>21</v>
      </c>
      <c r="BD305" s="81">
        <v>0</v>
      </c>
      <c r="BE305" s="81">
        <v>91.5</v>
      </c>
      <c r="BF305" s="81">
        <v>27</v>
      </c>
      <c r="BG305" s="81">
        <v>102</v>
      </c>
      <c r="BH305" s="81">
        <v>119</v>
      </c>
    </row>
    <row r="306" spans="1:60" ht="15">
      <c r="A306" s="105">
        <v>15</v>
      </c>
      <c r="B306" s="81" t="s">
        <v>132</v>
      </c>
      <c r="C306" s="81" t="s">
        <v>133</v>
      </c>
      <c r="D306" s="81" t="s">
        <v>134</v>
      </c>
      <c r="E306" s="81" t="s">
        <v>136</v>
      </c>
      <c r="F306" s="81" t="s">
        <v>138</v>
      </c>
      <c r="G306" s="81" t="s">
        <v>138</v>
      </c>
      <c r="H306" s="61">
        <v>39973</v>
      </c>
      <c r="I306" s="81" t="s">
        <v>140</v>
      </c>
      <c r="J306" s="81" t="s">
        <v>127</v>
      </c>
      <c r="K306" s="81" t="s">
        <v>142</v>
      </c>
      <c r="L306" s="81" t="s">
        <v>144</v>
      </c>
      <c r="M306" s="81"/>
      <c r="N306" s="81"/>
      <c r="O306" s="81"/>
      <c r="P306" s="81"/>
      <c r="Q306" s="81"/>
      <c r="R306" s="81"/>
      <c r="S306" s="81"/>
      <c r="T306" s="118">
        <v>3.29284</v>
      </c>
      <c r="U306" s="81">
        <v>51</v>
      </c>
      <c r="V306" s="81">
        <v>29</v>
      </c>
      <c r="W306" s="81">
        <v>20</v>
      </c>
      <c r="X306" s="81">
        <v>6.3</v>
      </c>
      <c r="Y306" s="81">
        <v>19.6</v>
      </c>
      <c r="Z306" s="81">
        <v>0.4</v>
      </c>
      <c r="AA306" s="102">
        <v>85.4455624407163</v>
      </c>
      <c r="AB306" s="102">
        <v>83.0677212043887</v>
      </c>
      <c r="AC306" s="102">
        <v>52</v>
      </c>
      <c r="AD306" s="81"/>
      <c r="AE306" s="81" t="s">
        <v>9</v>
      </c>
      <c r="AF306" s="81">
        <v>115</v>
      </c>
      <c r="AG306" s="81" t="s">
        <v>42</v>
      </c>
      <c r="AH306" s="81">
        <v>100</v>
      </c>
      <c r="AI306" s="81">
        <v>9</v>
      </c>
      <c r="AJ306" s="81" t="s">
        <v>147</v>
      </c>
      <c r="AK306" s="102">
        <v>3385.3571</v>
      </c>
      <c r="AL306" s="81"/>
      <c r="AM306" s="81"/>
      <c r="AN306" s="81">
        <v>21</v>
      </c>
      <c r="AO306" s="81">
        <v>500.2</v>
      </c>
      <c r="AP306" s="81">
        <v>55</v>
      </c>
      <c r="AQ306" s="102">
        <v>1099.56017592963</v>
      </c>
      <c r="AR306" s="81">
        <v>12.1</v>
      </c>
      <c r="AS306" s="102">
        <f>AQ306*14/AR306</f>
        <v>1272.2183853731258</v>
      </c>
      <c r="AT306" s="118"/>
      <c r="AU306" s="102"/>
      <c r="AV306" s="102"/>
      <c r="AW306" s="102">
        <f>AW305</f>
        <v>2727.8719981160298</v>
      </c>
      <c r="AX306" s="81"/>
      <c r="AY306" s="81" t="s">
        <v>44</v>
      </c>
      <c r="AZ306" s="81">
        <v>40</v>
      </c>
      <c r="BA306" s="81">
        <v>48.5</v>
      </c>
      <c r="BB306" s="81">
        <v>0</v>
      </c>
      <c r="BC306" s="81">
        <v>21</v>
      </c>
      <c r="BD306" s="81">
        <v>0</v>
      </c>
      <c r="BE306" s="81">
        <v>91.5</v>
      </c>
      <c r="BF306" s="81">
        <v>27</v>
      </c>
      <c r="BG306" s="81">
        <v>102</v>
      </c>
      <c r="BH306" s="81">
        <v>119</v>
      </c>
    </row>
    <row r="307" spans="1:60" ht="15">
      <c r="A307" s="105">
        <v>15</v>
      </c>
      <c r="B307" s="81" t="s">
        <v>132</v>
      </c>
      <c r="C307" s="81" t="s">
        <v>133</v>
      </c>
      <c r="D307" s="81" t="s">
        <v>134</v>
      </c>
      <c r="E307" s="81" t="s">
        <v>136</v>
      </c>
      <c r="F307" s="81" t="s">
        <v>262</v>
      </c>
      <c r="G307" s="81" t="s">
        <v>247</v>
      </c>
      <c r="H307" s="61">
        <v>39973</v>
      </c>
      <c r="I307" s="81" t="s">
        <v>140</v>
      </c>
      <c r="J307" s="81" t="s">
        <v>127</v>
      </c>
      <c r="K307" s="81" t="s">
        <v>142</v>
      </c>
      <c r="L307" s="81" t="s">
        <v>144</v>
      </c>
      <c r="M307" s="81"/>
      <c r="N307" s="81"/>
      <c r="O307" s="81"/>
      <c r="P307" s="81"/>
      <c r="Q307" s="81"/>
      <c r="R307" s="81"/>
      <c r="S307" s="81"/>
      <c r="T307" s="118">
        <v>3.29284</v>
      </c>
      <c r="U307" s="81">
        <v>51</v>
      </c>
      <c r="V307" s="81">
        <v>29</v>
      </c>
      <c r="W307" s="81">
        <v>20</v>
      </c>
      <c r="X307" s="81">
        <v>6.3</v>
      </c>
      <c r="Y307" s="81">
        <v>19.6</v>
      </c>
      <c r="Z307" s="81">
        <v>0.4</v>
      </c>
      <c r="AA307" s="102">
        <v>85.4455624407163</v>
      </c>
      <c r="AB307" s="102">
        <v>83.0677212043887</v>
      </c>
      <c r="AC307" s="102">
        <v>52</v>
      </c>
      <c r="AD307" s="81"/>
      <c r="AE307" s="81" t="s">
        <v>9</v>
      </c>
      <c r="AF307" s="81">
        <v>115</v>
      </c>
      <c r="AG307" s="81" t="s">
        <v>42</v>
      </c>
      <c r="AH307" s="81">
        <v>100</v>
      </c>
      <c r="AI307" s="81">
        <v>9</v>
      </c>
      <c r="AJ307" s="81" t="s">
        <v>147</v>
      </c>
      <c r="AK307" s="102">
        <v>3385.3571</v>
      </c>
      <c r="AL307" s="81"/>
      <c r="AM307" s="81"/>
      <c r="AN307" s="81">
        <v>21</v>
      </c>
      <c r="AO307" s="81">
        <v>500.2</v>
      </c>
      <c r="AP307" s="81">
        <v>116</v>
      </c>
      <c r="AQ307" s="102">
        <v>2319.07237105158</v>
      </c>
      <c r="AR307" s="81">
        <v>13</v>
      </c>
      <c r="AS307" s="102">
        <f>AQ307*14/AR307</f>
        <v>2497.462553440163</v>
      </c>
      <c r="AT307" s="118">
        <f>AS307/AVERAGE(AS306,AS308)</f>
        <v>2.5095503183439423</v>
      </c>
      <c r="AU307" s="102"/>
      <c r="AV307" s="102">
        <f>AT307*$AU$318</f>
        <v>4055.8901352534463</v>
      </c>
      <c r="AW307" s="102">
        <f>AW306</f>
        <v>2727.8719981160298</v>
      </c>
      <c r="AX307" s="81"/>
      <c r="AY307" s="81" t="s">
        <v>44</v>
      </c>
      <c r="AZ307" s="81">
        <v>40</v>
      </c>
      <c r="BA307" s="81">
        <v>48.5</v>
      </c>
      <c r="BB307" s="81">
        <v>0</v>
      </c>
      <c r="BC307" s="81">
        <v>21</v>
      </c>
      <c r="BD307" s="81">
        <v>0</v>
      </c>
      <c r="BE307" s="81">
        <v>91.5</v>
      </c>
      <c r="BF307" s="81">
        <v>27</v>
      </c>
      <c r="BG307" s="81">
        <v>102</v>
      </c>
      <c r="BH307" s="81">
        <v>119</v>
      </c>
    </row>
    <row r="308" spans="1:60" ht="15">
      <c r="A308" s="105">
        <v>15</v>
      </c>
      <c r="B308" s="81" t="s">
        <v>132</v>
      </c>
      <c r="C308" s="81" t="s">
        <v>133</v>
      </c>
      <c r="D308" s="81" t="s">
        <v>134</v>
      </c>
      <c r="E308" s="81" t="s">
        <v>136</v>
      </c>
      <c r="F308" s="81" t="s">
        <v>138</v>
      </c>
      <c r="G308" s="81" t="s">
        <v>138</v>
      </c>
      <c r="H308" s="61">
        <v>39973</v>
      </c>
      <c r="I308" s="81" t="s">
        <v>140</v>
      </c>
      <c r="J308" s="81" t="s">
        <v>127</v>
      </c>
      <c r="K308" s="81" t="s">
        <v>142</v>
      </c>
      <c r="L308" s="81" t="s">
        <v>144</v>
      </c>
      <c r="M308" s="81"/>
      <c r="N308" s="81"/>
      <c r="O308" s="81"/>
      <c r="P308" s="81"/>
      <c r="Q308" s="81"/>
      <c r="R308" s="81"/>
      <c r="S308" s="81"/>
      <c r="T308" s="118">
        <v>3.29284</v>
      </c>
      <c r="U308" s="81">
        <v>51</v>
      </c>
      <c r="V308" s="81">
        <v>29</v>
      </c>
      <c r="W308" s="81">
        <v>20</v>
      </c>
      <c r="X308" s="81">
        <v>6.3</v>
      </c>
      <c r="Y308" s="81">
        <v>19.6</v>
      </c>
      <c r="Z308" s="81">
        <v>0.4</v>
      </c>
      <c r="AA308" s="102">
        <v>85.4455624407163</v>
      </c>
      <c r="AB308" s="102">
        <v>83.0677212043887</v>
      </c>
      <c r="AC308" s="102">
        <v>52</v>
      </c>
      <c r="AD308" s="81"/>
      <c r="AE308" s="81" t="s">
        <v>9</v>
      </c>
      <c r="AF308" s="81">
        <v>115</v>
      </c>
      <c r="AG308" s="81" t="s">
        <v>42</v>
      </c>
      <c r="AH308" s="81">
        <v>100</v>
      </c>
      <c r="AI308" s="81">
        <v>9</v>
      </c>
      <c r="AJ308" s="81" t="s">
        <v>147</v>
      </c>
      <c r="AK308" s="102">
        <v>3385.3571</v>
      </c>
      <c r="AL308" s="81"/>
      <c r="AM308" s="81"/>
      <c r="AN308" s="81">
        <v>21</v>
      </c>
      <c r="AO308" s="81">
        <v>719.8</v>
      </c>
      <c r="AP308" s="81">
        <v>48</v>
      </c>
      <c r="AQ308" s="102">
        <v>666.851903306474</v>
      </c>
      <c r="AR308" s="81">
        <v>13</v>
      </c>
      <c r="AS308" s="102">
        <f>AQ308*14/AR308</f>
        <v>718.1482035608182</v>
      </c>
      <c r="AT308" s="118"/>
      <c r="AU308" s="102"/>
      <c r="AV308" s="102"/>
      <c r="AW308" s="102">
        <f>AW307</f>
        <v>2727.8719981160298</v>
      </c>
      <c r="AX308" s="81"/>
      <c r="AY308" s="81" t="s">
        <v>44</v>
      </c>
      <c r="AZ308" s="81">
        <v>40</v>
      </c>
      <c r="BA308" s="81">
        <v>48.5</v>
      </c>
      <c r="BB308" s="81">
        <v>0</v>
      </c>
      <c r="BC308" s="81">
        <v>21</v>
      </c>
      <c r="BD308" s="81">
        <v>0</v>
      </c>
      <c r="BE308" s="81">
        <v>91.5</v>
      </c>
      <c r="BF308" s="81">
        <v>27</v>
      </c>
      <c r="BG308" s="81">
        <v>102</v>
      </c>
      <c r="BH308" s="81">
        <v>119</v>
      </c>
    </row>
    <row r="309" spans="1:60" ht="15">
      <c r="A309" s="105">
        <v>15</v>
      </c>
      <c r="B309" s="81" t="s">
        <v>132</v>
      </c>
      <c r="C309" s="81" t="s">
        <v>133</v>
      </c>
      <c r="D309" s="81" t="s">
        <v>134</v>
      </c>
      <c r="E309" s="81" t="s">
        <v>136</v>
      </c>
      <c r="F309" s="81" t="s">
        <v>180</v>
      </c>
      <c r="G309" s="81" t="s">
        <v>180</v>
      </c>
      <c r="H309" s="61">
        <v>39973</v>
      </c>
      <c r="I309" s="81" t="s">
        <v>140</v>
      </c>
      <c r="J309" s="81" t="s">
        <v>127</v>
      </c>
      <c r="K309" s="81" t="s">
        <v>142</v>
      </c>
      <c r="L309" s="81" t="s">
        <v>144</v>
      </c>
      <c r="M309" s="81"/>
      <c r="N309" s="81"/>
      <c r="O309" s="81"/>
      <c r="P309" s="81"/>
      <c r="Q309" s="81"/>
      <c r="R309" s="81"/>
      <c r="S309" s="81"/>
      <c r="T309" s="118">
        <v>3.29284</v>
      </c>
      <c r="U309" s="81">
        <v>51</v>
      </c>
      <c r="V309" s="81">
        <v>29</v>
      </c>
      <c r="W309" s="81">
        <v>20</v>
      </c>
      <c r="X309" s="81">
        <v>6.3</v>
      </c>
      <c r="Y309" s="81">
        <v>19.6</v>
      </c>
      <c r="Z309" s="81">
        <v>0.4</v>
      </c>
      <c r="AA309" s="102">
        <v>85.4455624407163</v>
      </c>
      <c r="AB309" s="102">
        <v>83.0677212043887</v>
      </c>
      <c r="AC309" s="102">
        <v>52</v>
      </c>
      <c r="AD309" s="81"/>
      <c r="AE309" s="81" t="s">
        <v>9</v>
      </c>
      <c r="AF309" s="81">
        <v>115</v>
      </c>
      <c r="AG309" s="81" t="s">
        <v>42</v>
      </c>
      <c r="AH309" s="81">
        <v>100</v>
      </c>
      <c r="AI309" s="81">
        <v>9</v>
      </c>
      <c r="AJ309" s="81" t="s">
        <v>147</v>
      </c>
      <c r="AK309" s="102">
        <v>3385.3571</v>
      </c>
      <c r="AL309" s="81"/>
      <c r="AM309" s="81"/>
      <c r="AN309" s="81">
        <v>21</v>
      </c>
      <c r="AO309" s="81">
        <v>719.8</v>
      </c>
      <c r="AP309" s="81">
        <v>90</v>
      </c>
      <c r="AQ309" s="102">
        <v>1250.34731869964</v>
      </c>
      <c r="AR309" s="81">
        <v>13.1</v>
      </c>
      <c r="AS309" s="102">
        <f>AQ309*14/AR309</f>
        <v>1336.2490428851115</v>
      </c>
      <c r="AT309" s="118">
        <f>AS309/AVERAGE(AS308,AS310)</f>
        <v>1.2062852518494829</v>
      </c>
      <c r="AU309" s="102"/>
      <c r="AV309" s="102">
        <f>AT309*$AU$318</f>
        <v>1949.576550633441</v>
      </c>
      <c r="AW309" s="102">
        <f>AW308</f>
        <v>2727.8719981160298</v>
      </c>
      <c r="AX309" s="81"/>
      <c r="AY309" s="81" t="s">
        <v>44</v>
      </c>
      <c r="AZ309" s="81">
        <v>40</v>
      </c>
      <c r="BA309" s="81">
        <v>48.5</v>
      </c>
      <c r="BB309" s="81">
        <v>0</v>
      </c>
      <c r="BC309" s="81">
        <v>21</v>
      </c>
      <c r="BD309" s="81">
        <v>0</v>
      </c>
      <c r="BE309" s="81">
        <v>91.5</v>
      </c>
      <c r="BF309" s="81">
        <v>27</v>
      </c>
      <c r="BG309" s="81">
        <v>102</v>
      </c>
      <c r="BH309" s="81">
        <v>119</v>
      </c>
    </row>
    <row r="310" spans="1:60" ht="15">
      <c r="A310" s="105">
        <v>15</v>
      </c>
      <c r="B310" s="81" t="s">
        <v>132</v>
      </c>
      <c r="C310" s="81" t="s">
        <v>133</v>
      </c>
      <c r="D310" s="81" t="s">
        <v>134</v>
      </c>
      <c r="E310" s="81" t="s">
        <v>136</v>
      </c>
      <c r="F310" s="81" t="s">
        <v>138</v>
      </c>
      <c r="G310" s="81" t="s">
        <v>138</v>
      </c>
      <c r="H310" s="61">
        <v>39973</v>
      </c>
      <c r="I310" s="81" t="s">
        <v>140</v>
      </c>
      <c r="J310" s="81" t="s">
        <v>127</v>
      </c>
      <c r="K310" s="81" t="s">
        <v>142</v>
      </c>
      <c r="L310" s="81" t="s">
        <v>144</v>
      </c>
      <c r="M310" s="81"/>
      <c r="N310" s="81"/>
      <c r="O310" s="81"/>
      <c r="P310" s="81"/>
      <c r="Q310" s="81"/>
      <c r="R310" s="81"/>
      <c r="S310" s="81"/>
      <c r="T310" s="118">
        <v>3.29284</v>
      </c>
      <c r="U310" s="81">
        <v>51</v>
      </c>
      <c r="V310" s="81">
        <v>29</v>
      </c>
      <c r="W310" s="81">
        <v>20</v>
      </c>
      <c r="X310" s="81">
        <v>6.3</v>
      </c>
      <c r="Y310" s="81">
        <v>19.6</v>
      </c>
      <c r="Z310" s="81">
        <v>0.4</v>
      </c>
      <c r="AA310" s="102">
        <v>85.4455624407163</v>
      </c>
      <c r="AB310" s="102">
        <v>83.0677212043887</v>
      </c>
      <c r="AC310" s="102">
        <v>52</v>
      </c>
      <c r="AD310" s="81"/>
      <c r="AE310" s="81" t="s">
        <v>9</v>
      </c>
      <c r="AF310" s="81">
        <v>115</v>
      </c>
      <c r="AG310" s="81" t="s">
        <v>42</v>
      </c>
      <c r="AH310" s="81">
        <v>100</v>
      </c>
      <c r="AI310" s="81">
        <v>9</v>
      </c>
      <c r="AJ310" s="81" t="s">
        <v>147</v>
      </c>
      <c r="AK310" s="102">
        <v>3385.3571</v>
      </c>
      <c r="AL310" s="81"/>
      <c r="AM310" s="81"/>
      <c r="AN310" s="81">
        <v>21</v>
      </c>
      <c r="AO310" s="81">
        <v>719.8</v>
      </c>
      <c r="AP310" s="81">
        <v>97</v>
      </c>
      <c r="AQ310" s="102">
        <v>1347.5965545985</v>
      </c>
      <c r="AR310" s="81">
        <v>12.6</v>
      </c>
      <c r="AS310" s="102">
        <f>AQ310*14/AR310</f>
        <v>1497.3295051094444</v>
      </c>
      <c r="AT310" s="118"/>
      <c r="AU310" s="102"/>
      <c r="AV310" s="102"/>
      <c r="AW310" s="102">
        <f>AW309</f>
        <v>2727.8719981160298</v>
      </c>
      <c r="AX310" s="81"/>
      <c r="AY310" s="81" t="s">
        <v>44</v>
      </c>
      <c r="AZ310" s="81">
        <v>40</v>
      </c>
      <c r="BA310" s="81">
        <v>48.5</v>
      </c>
      <c r="BB310" s="81">
        <v>0</v>
      </c>
      <c r="BC310" s="81">
        <v>21</v>
      </c>
      <c r="BD310" s="81">
        <v>0</v>
      </c>
      <c r="BE310" s="81">
        <v>91.5</v>
      </c>
      <c r="BF310" s="81">
        <v>27</v>
      </c>
      <c r="BG310" s="81">
        <v>102</v>
      </c>
      <c r="BH310" s="81">
        <v>119</v>
      </c>
    </row>
    <row r="311" spans="1:60" ht="15">
      <c r="A311" s="105">
        <v>15</v>
      </c>
      <c r="B311" s="81" t="s">
        <v>132</v>
      </c>
      <c r="C311" s="81" t="s">
        <v>133</v>
      </c>
      <c r="D311" s="81" t="s">
        <v>134</v>
      </c>
      <c r="E311" s="81" t="s">
        <v>136</v>
      </c>
      <c r="F311" s="81" t="s">
        <v>198</v>
      </c>
      <c r="G311" s="81" t="s">
        <v>198</v>
      </c>
      <c r="H311" s="61">
        <v>39973</v>
      </c>
      <c r="I311" s="81" t="s">
        <v>140</v>
      </c>
      <c r="J311" s="81" t="s">
        <v>127</v>
      </c>
      <c r="K311" s="81" t="s">
        <v>142</v>
      </c>
      <c r="L311" s="81" t="s">
        <v>144</v>
      </c>
      <c r="M311" s="81"/>
      <c r="N311" s="81"/>
      <c r="O311" s="81"/>
      <c r="P311" s="81"/>
      <c r="Q311" s="81"/>
      <c r="R311" s="81"/>
      <c r="S311" s="81"/>
      <c r="T311" s="118">
        <v>3.29284</v>
      </c>
      <c r="U311" s="81">
        <v>51</v>
      </c>
      <c r="V311" s="81">
        <v>29</v>
      </c>
      <c r="W311" s="81">
        <v>20</v>
      </c>
      <c r="X311" s="81">
        <v>6.3</v>
      </c>
      <c r="Y311" s="81">
        <v>19.6</v>
      </c>
      <c r="Z311" s="81">
        <v>0.4</v>
      </c>
      <c r="AA311" s="102">
        <v>85.4455624407163</v>
      </c>
      <c r="AB311" s="102">
        <v>83.0677212043887</v>
      </c>
      <c r="AC311" s="102">
        <v>52</v>
      </c>
      <c r="AD311" s="81"/>
      <c r="AE311" s="81" t="s">
        <v>9</v>
      </c>
      <c r="AF311" s="81">
        <v>115</v>
      </c>
      <c r="AG311" s="81" t="s">
        <v>42</v>
      </c>
      <c r="AH311" s="81">
        <v>100</v>
      </c>
      <c r="AI311" s="81">
        <v>9</v>
      </c>
      <c r="AJ311" s="81" t="s">
        <v>147</v>
      </c>
      <c r="AK311" s="102">
        <v>3385.3571</v>
      </c>
      <c r="AL311" s="81"/>
      <c r="AM311" s="81"/>
      <c r="AN311" s="81">
        <v>21</v>
      </c>
      <c r="AO311" s="81">
        <v>500.2</v>
      </c>
      <c r="AP311" s="81">
        <v>78</v>
      </c>
      <c r="AQ311" s="102">
        <v>1559.3762495002</v>
      </c>
      <c r="AR311" s="81">
        <v>13</v>
      </c>
      <c r="AS311" s="102">
        <f>AQ311*14/AR311</f>
        <v>1679.3282686925231</v>
      </c>
      <c r="AT311" s="118">
        <f>AS311/AVERAGE(AS310,AS312)</f>
        <v>0.9777702833728183</v>
      </c>
      <c r="AU311" s="102"/>
      <c r="AV311" s="102">
        <f>AT311*$AU$318</f>
        <v>1580.254764324779</v>
      </c>
      <c r="AW311" s="102">
        <f>AW310</f>
        <v>2727.8719981160298</v>
      </c>
      <c r="AX311" s="81"/>
      <c r="AY311" s="81" t="s">
        <v>44</v>
      </c>
      <c r="AZ311" s="81">
        <v>40</v>
      </c>
      <c r="BA311" s="81">
        <v>48.5</v>
      </c>
      <c r="BB311" s="81">
        <v>0</v>
      </c>
      <c r="BC311" s="81">
        <v>21</v>
      </c>
      <c r="BD311" s="81">
        <v>0</v>
      </c>
      <c r="BE311" s="81">
        <v>91.5</v>
      </c>
      <c r="BF311" s="81">
        <v>27</v>
      </c>
      <c r="BG311" s="81">
        <v>102</v>
      </c>
      <c r="BH311" s="81">
        <v>119</v>
      </c>
    </row>
    <row r="312" spans="1:60" ht="15">
      <c r="A312" s="105">
        <v>15</v>
      </c>
      <c r="B312" s="81" t="s">
        <v>132</v>
      </c>
      <c r="C312" s="81" t="s">
        <v>133</v>
      </c>
      <c r="D312" s="81" t="s">
        <v>134</v>
      </c>
      <c r="E312" s="81" t="s">
        <v>136</v>
      </c>
      <c r="F312" s="81" t="s">
        <v>138</v>
      </c>
      <c r="G312" s="81" t="s">
        <v>138</v>
      </c>
      <c r="H312" s="61">
        <v>39973</v>
      </c>
      <c r="I312" s="81" t="s">
        <v>140</v>
      </c>
      <c r="J312" s="81" t="s">
        <v>127</v>
      </c>
      <c r="K312" s="81" t="s">
        <v>142</v>
      </c>
      <c r="L312" s="81" t="s">
        <v>144</v>
      </c>
      <c r="M312" s="81"/>
      <c r="N312" s="81"/>
      <c r="O312" s="81"/>
      <c r="P312" s="81"/>
      <c r="Q312" s="81"/>
      <c r="R312" s="81"/>
      <c r="S312" s="81"/>
      <c r="T312" s="118">
        <v>3.29284</v>
      </c>
      <c r="U312" s="81">
        <v>51</v>
      </c>
      <c r="V312" s="81">
        <v>29</v>
      </c>
      <c r="W312" s="81">
        <v>20</v>
      </c>
      <c r="X312" s="81">
        <v>6.3</v>
      </c>
      <c r="Y312" s="81">
        <v>19.6</v>
      </c>
      <c r="Z312" s="81">
        <v>0.4</v>
      </c>
      <c r="AA312" s="102">
        <v>85.4455624407163</v>
      </c>
      <c r="AB312" s="102">
        <v>83.0677212043887</v>
      </c>
      <c r="AC312" s="102">
        <v>52</v>
      </c>
      <c r="AD312" s="81"/>
      <c r="AE312" s="81" t="s">
        <v>9</v>
      </c>
      <c r="AF312" s="81">
        <v>115</v>
      </c>
      <c r="AG312" s="81" t="s">
        <v>42</v>
      </c>
      <c r="AH312" s="81">
        <v>100</v>
      </c>
      <c r="AI312" s="81">
        <v>9</v>
      </c>
      <c r="AJ312" s="81" t="s">
        <v>147</v>
      </c>
      <c r="AK312" s="102">
        <v>3385.3571</v>
      </c>
      <c r="AL312" s="81"/>
      <c r="AM312" s="81"/>
      <c r="AN312" s="81">
        <v>21</v>
      </c>
      <c r="AO312" s="81">
        <v>500.2</v>
      </c>
      <c r="AP312" s="81">
        <v>90</v>
      </c>
      <c r="AQ312" s="102">
        <v>1799.28028788485</v>
      </c>
      <c r="AR312" s="81">
        <v>13</v>
      </c>
      <c r="AS312" s="102">
        <f>AQ312*14/AR312</f>
        <v>1937.686463875992</v>
      </c>
      <c r="AT312" s="118"/>
      <c r="AU312" s="102"/>
      <c r="AV312" s="102"/>
      <c r="AW312" s="102">
        <f>AW311</f>
        <v>2727.8719981160298</v>
      </c>
      <c r="AX312" s="81"/>
      <c r="AY312" s="81" t="s">
        <v>44</v>
      </c>
      <c r="AZ312" s="81">
        <v>40</v>
      </c>
      <c r="BA312" s="81">
        <v>48.5</v>
      </c>
      <c r="BB312" s="81">
        <v>0</v>
      </c>
      <c r="BC312" s="81">
        <v>21</v>
      </c>
      <c r="BD312" s="81">
        <v>0</v>
      </c>
      <c r="BE312" s="81">
        <v>91.5</v>
      </c>
      <c r="BF312" s="81">
        <v>27</v>
      </c>
      <c r="BG312" s="81">
        <v>102</v>
      </c>
      <c r="BH312" s="81">
        <v>119</v>
      </c>
    </row>
    <row r="313" spans="1:60" ht="15">
      <c r="A313" s="105">
        <v>15</v>
      </c>
      <c r="B313" s="81" t="s">
        <v>132</v>
      </c>
      <c r="C313" s="81" t="s">
        <v>133</v>
      </c>
      <c r="D313" s="81" t="s">
        <v>134</v>
      </c>
      <c r="E313" s="81" t="s">
        <v>136</v>
      </c>
      <c r="F313" s="81" t="s">
        <v>279</v>
      </c>
      <c r="G313" s="81" t="s">
        <v>241</v>
      </c>
      <c r="H313" s="61">
        <v>39973</v>
      </c>
      <c r="I313" s="81" t="s">
        <v>140</v>
      </c>
      <c r="J313" s="81" t="s">
        <v>127</v>
      </c>
      <c r="K313" s="81" t="s">
        <v>142</v>
      </c>
      <c r="L313" s="81" t="s">
        <v>144</v>
      </c>
      <c r="M313" s="81"/>
      <c r="N313" s="81"/>
      <c r="O313" s="81"/>
      <c r="P313" s="81"/>
      <c r="Q313" s="81"/>
      <c r="R313" s="81"/>
      <c r="S313" s="81"/>
      <c r="T313" s="118">
        <v>3.29284</v>
      </c>
      <c r="U313" s="81">
        <v>51</v>
      </c>
      <c r="V313" s="81">
        <v>29</v>
      </c>
      <c r="W313" s="81">
        <v>20</v>
      </c>
      <c r="X313" s="81">
        <v>6.3</v>
      </c>
      <c r="Y313" s="81">
        <v>19.6</v>
      </c>
      <c r="Z313" s="81">
        <v>0.4</v>
      </c>
      <c r="AA313" s="102">
        <v>85.4455624407163</v>
      </c>
      <c r="AB313" s="102">
        <v>83.0677212043887</v>
      </c>
      <c r="AC313" s="102">
        <v>52</v>
      </c>
      <c r="AD313" s="81"/>
      <c r="AE313" s="81" t="s">
        <v>9</v>
      </c>
      <c r="AF313" s="81">
        <v>115</v>
      </c>
      <c r="AG313" s="81" t="s">
        <v>42</v>
      </c>
      <c r="AH313" s="81">
        <v>100</v>
      </c>
      <c r="AI313" s="81">
        <v>9</v>
      </c>
      <c r="AJ313" s="81" t="s">
        <v>147</v>
      </c>
      <c r="AK313" s="102">
        <v>3385.3571</v>
      </c>
      <c r="AL313" s="81"/>
      <c r="AM313" s="81"/>
      <c r="AN313" s="81">
        <v>21</v>
      </c>
      <c r="AO313" s="81">
        <v>500.2</v>
      </c>
      <c r="AP313" s="81">
        <v>68</v>
      </c>
      <c r="AQ313" s="102">
        <v>1359.45621751299</v>
      </c>
      <c r="AR313" s="81">
        <v>13.7</v>
      </c>
      <c r="AS313" s="102">
        <f>AQ313*14/AR313</f>
        <v>1389.2253317650993</v>
      </c>
      <c r="AT313" s="118">
        <f>AS313/AVERAGE(AS312,AS314)</f>
        <v>0.7681612791101806</v>
      </c>
      <c r="AU313" s="102"/>
      <c r="AV313" s="102">
        <f>AT313*$AU$318</f>
        <v>1241.4884576941367</v>
      </c>
      <c r="AW313" s="102">
        <f>AW312</f>
        <v>2727.8719981160298</v>
      </c>
      <c r="AX313" s="81"/>
      <c r="AY313" s="81" t="s">
        <v>44</v>
      </c>
      <c r="AZ313" s="81">
        <v>40</v>
      </c>
      <c r="BA313" s="81">
        <v>48.5</v>
      </c>
      <c r="BB313" s="81">
        <v>0</v>
      </c>
      <c r="BC313" s="81">
        <v>21</v>
      </c>
      <c r="BD313" s="81">
        <v>0</v>
      </c>
      <c r="BE313" s="81">
        <v>91.5</v>
      </c>
      <c r="BF313" s="81">
        <v>27</v>
      </c>
      <c r="BG313" s="81">
        <v>102</v>
      </c>
      <c r="BH313" s="81">
        <v>119</v>
      </c>
    </row>
    <row r="314" spans="1:60" ht="15">
      <c r="A314" s="105">
        <v>15</v>
      </c>
      <c r="B314" s="81" t="s">
        <v>132</v>
      </c>
      <c r="C314" s="81" t="s">
        <v>133</v>
      </c>
      <c r="D314" s="81" t="s">
        <v>134</v>
      </c>
      <c r="E314" s="81" t="s">
        <v>136</v>
      </c>
      <c r="F314" s="81" t="s">
        <v>138</v>
      </c>
      <c r="G314" s="81" t="s">
        <v>138</v>
      </c>
      <c r="H314" s="61">
        <v>39973</v>
      </c>
      <c r="I314" s="81" t="s">
        <v>140</v>
      </c>
      <c r="J314" s="81" t="s">
        <v>127</v>
      </c>
      <c r="K314" s="81" t="s">
        <v>142</v>
      </c>
      <c r="L314" s="81" t="s">
        <v>144</v>
      </c>
      <c r="M314" s="81"/>
      <c r="N314" s="81"/>
      <c r="O314" s="81"/>
      <c r="P314" s="81"/>
      <c r="Q314" s="81"/>
      <c r="R314" s="81"/>
      <c r="S314" s="81"/>
      <c r="T314" s="118">
        <v>3.29284</v>
      </c>
      <c r="U314" s="81">
        <v>51</v>
      </c>
      <c r="V314" s="81">
        <v>29</v>
      </c>
      <c r="W314" s="81">
        <v>20</v>
      </c>
      <c r="X314" s="81">
        <v>6.3</v>
      </c>
      <c r="Y314" s="81">
        <v>19.6</v>
      </c>
      <c r="Z314" s="81">
        <v>0.4</v>
      </c>
      <c r="AA314" s="102">
        <v>85.4455624407163</v>
      </c>
      <c r="AB314" s="102">
        <v>83.0677212043887</v>
      </c>
      <c r="AC314" s="102">
        <v>52</v>
      </c>
      <c r="AD314" s="81"/>
      <c r="AE314" s="81" t="s">
        <v>9</v>
      </c>
      <c r="AF314" s="81">
        <v>115</v>
      </c>
      <c r="AG314" s="81" t="s">
        <v>42</v>
      </c>
      <c r="AH314" s="81">
        <v>100</v>
      </c>
      <c r="AI314" s="81">
        <v>9</v>
      </c>
      <c r="AJ314" s="81" t="s">
        <v>147</v>
      </c>
      <c r="AK314" s="102">
        <v>3385.3571</v>
      </c>
      <c r="AL314" s="81"/>
      <c r="AM314" s="81"/>
      <c r="AN314" s="81">
        <v>21</v>
      </c>
      <c r="AO314" s="81">
        <v>500.2</v>
      </c>
      <c r="AP314" s="81">
        <v>78</v>
      </c>
      <c r="AQ314" s="102">
        <v>1559.3762495002</v>
      </c>
      <c r="AR314" s="81">
        <v>13</v>
      </c>
      <c r="AS314" s="102">
        <f>AQ314*14/AR314</f>
        <v>1679.3282686925231</v>
      </c>
      <c r="AT314" s="118"/>
      <c r="AU314" s="102"/>
      <c r="AV314" s="102"/>
      <c r="AW314" s="102">
        <f>AW313</f>
        <v>2727.8719981160298</v>
      </c>
      <c r="AX314" s="81"/>
      <c r="AY314" s="81" t="s">
        <v>44</v>
      </c>
      <c r="AZ314" s="81">
        <v>40</v>
      </c>
      <c r="BA314" s="81">
        <v>48.5</v>
      </c>
      <c r="BB314" s="81">
        <v>0</v>
      </c>
      <c r="BC314" s="81">
        <v>21</v>
      </c>
      <c r="BD314" s="81">
        <v>0</v>
      </c>
      <c r="BE314" s="81">
        <v>91.5</v>
      </c>
      <c r="BF314" s="81">
        <v>27</v>
      </c>
      <c r="BG314" s="81">
        <v>102</v>
      </c>
      <c r="BH314" s="81">
        <v>119</v>
      </c>
    </row>
    <row r="315" spans="1:60" ht="15">
      <c r="A315" s="105">
        <v>15</v>
      </c>
      <c r="B315" s="81" t="s">
        <v>132</v>
      </c>
      <c r="C315" s="81" t="s">
        <v>133</v>
      </c>
      <c r="D315" s="81" t="s">
        <v>134</v>
      </c>
      <c r="E315" s="81" t="s">
        <v>136</v>
      </c>
      <c r="F315" s="81" t="s">
        <v>283</v>
      </c>
      <c r="G315" s="81" t="s">
        <v>226</v>
      </c>
      <c r="H315" s="61">
        <v>39973</v>
      </c>
      <c r="I315" s="81" t="s">
        <v>140</v>
      </c>
      <c r="J315" s="81" t="s">
        <v>127</v>
      </c>
      <c r="K315" s="81" t="s">
        <v>142</v>
      </c>
      <c r="L315" s="81" t="s">
        <v>144</v>
      </c>
      <c r="M315" s="81"/>
      <c r="N315" s="81"/>
      <c r="O315" s="81"/>
      <c r="P315" s="81"/>
      <c r="Q315" s="81"/>
      <c r="R315" s="81"/>
      <c r="S315" s="81"/>
      <c r="T315" s="118">
        <v>3.29284</v>
      </c>
      <c r="U315" s="81">
        <v>51</v>
      </c>
      <c r="V315" s="81">
        <v>29</v>
      </c>
      <c r="W315" s="81">
        <v>20</v>
      </c>
      <c r="X315" s="81">
        <v>6.3</v>
      </c>
      <c r="Y315" s="81">
        <v>19.6</v>
      </c>
      <c r="Z315" s="81">
        <v>0.4</v>
      </c>
      <c r="AA315" s="102">
        <v>85.4455624407163</v>
      </c>
      <c r="AB315" s="102">
        <v>83.0677212043887</v>
      </c>
      <c r="AC315" s="102">
        <v>52</v>
      </c>
      <c r="AD315" s="81"/>
      <c r="AE315" s="81" t="s">
        <v>9</v>
      </c>
      <c r="AF315" s="81">
        <v>115</v>
      </c>
      <c r="AG315" s="81" t="s">
        <v>42</v>
      </c>
      <c r="AH315" s="81">
        <v>100</v>
      </c>
      <c r="AI315" s="81">
        <v>9</v>
      </c>
      <c r="AJ315" s="81" t="s">
        <v>147</v>
      </c>
      <c r="AK315" s="102">
        <v>3385.3571</v>
      </c>
      <c r="AL315" s="81"/>
      <c r="AM315" s="81"/>
      <c r="AN315" s="81">
        <v>21</v>
      </c>
      <c r="AO315" s="81">
        <v>500.2</v>
      </c>
      <c r="AP315" s="81">
        <v>120</v>
      </c>
      <c r="AQ315" s="102">
        <v>2399.04038384646</v>
      </c>
      <c r="AR315" s="81">
        <v>13</v>
      </c>
      <c r="AS315" s="102">
        <f>AQ315*14/AR315</f>
        <v>2583.5819518346493</v>
      </c>
      <c r="AT315" s="118">
        <f>AS315/AVERAGE(AS314,AS316)</f>
        <v>1.6602102933038192</v>
      </c>
      <c r="AU315" s="102"/>
      <c r="AV315" s="102">
        <f>AT315*$AU$318</f>
        <v>2683.2020469311524</v>
      </c>
      <c r="AW315" s="102">
        <f>AW314</f>
        <v>2727.8719981160298</v>
      </c>
      <c r="AX315" s="81"/>
      <c r="AY315" s="81" t="s">
        <v>44</v>
      </c>
      <c r="AZ315" s="81">
        <v>40</v>
      </c>
      <c r="BA315" s="81">
        <v>48.5</v>
      </c>
      <c r="BB315" s="81">
        <v>0</v>
      </c>
      <c r="BC315" s="81">
        <v>21</v>
      </c>
      <c r="BD315" s="81">
        <v>0</v>
      </c>
      <c r="BE315" s="81">
        <v>91.5</v>
      </c>
      <c r="BF315" s="81">
        <v>27</v>
      </c>
      <c r="BG315" s="81">
        <v>102</v>
      </c>
      <c r="BH315" s="81">
        <v>119</v>
      </c>
    </row>
    <row r="316" spans="1:60" ht="15">
      <c r="A316" s="105">
        <v>15</v>
      </c>
      <c r="B316" s="81" t="s">
        <v>132</v>
      </c>
      <c r="C316" s="81" t="s">
        <v>133</v>
      </c>
      <c r="D316" s="81" t="s">
        <v>134</v>
      </c>
      <c r="E316" s="81" t="s">
        <v>136</v>
      </c>
      <c r="F316" s="81" t="s">
        <v>138</v>
      </c>
      <c r="G316" s="81" t="s">
        <v>138</v>
      </c>
      <c r="H316" s="61">
        <v>39973</v>
      </c>
      <c r="I316" s="81" t="s">
        <v>140</v>
      </c>
      <c r="J316" s="81" t="s">
        <v>127</v>
      </c>
      <c r="K316" s="81" t="s">
        <v>142</v>
      </c>
      <c r="L316" s="81" t="s">
        <v>144</v>
      </c>
      <c r="M316" s="81"/>
      <c r="N316" s="81"/>
      <c r="O316" s="81"/>
      <c r="P316" s="81"/>
      <c r="Q316" s="81"/>
      <c r="R316" s="81"/>
      <c r="S316" s="81"/>
      <c r="T316" s="118">
        <v>3.29284</v>
      </c>
      <c r="U316" s="81">
        <v>51</v>
      </c>
      <c r="V316" s="81">
        <v>29</v>
      </c>
      <c r="W316" s="81">
        <v>20</v>
      </c>
      <c r="X316" s="81">
        <v>6.3</v>
      </c>
      <c r="Y316" s="81">
        <v>19.6</v>
      </c>
      <c r="Z316" s="81">
        <v>0.4</v>
      </c>
      <c r="AA316" s="102">
        <v>85.4455624407163</v>
      </c>
      <c r="AB316" s="102">
        <v>83.0677212043887</v>
      </c>
      <c r="AC316" s="102">
        <v>52</v>
      </c>
      <c r="AD316" s="81"/>
      <c r="AE316" s="81" t="s">
        <v>9</v>
      </c>
      <c r="AF316" s="81">
        <v>115</v>
      </c>
      <c r="AG316" s="81" t="s">
        <v>42</v>
      </c>
      <c r="AH316" s="81">
        <v>100</v>
      </c>
      <c r="AI316" s="81">
        <v>9</v>
      </c>
      <c r="AJ316" s="81" t="s">
        <v>147</v>
      </c>
      <c r="AK316" s="102">
        <v>3385.3571</v>
      </c>
      <c r="AL316" s="81"/>
      <c r="AM316" s="81"/>
      <c r="AN316" s="81">
        <v>21</v>
      </c>
      <c r="AO316" s="81">
        <v>500.2</v>
      </c>
      <c r="AP316" s="81">
        <v>64</v>
      </c>
      <c r="AQ316" s="102">
        <v>1279.48820471811</v>
      </c>
      <c r="AR316" s="81">
        <v>12.5</v>
      </c>
      <c r="AS316" s="102">
        <f>AQ316*14/AR316</f>
        <v>1433.0267892842833</v>
      </c>
      <c r="AT316" s="118"/>
      <c r="AU316" s="102"/>
      <c r="AV316" s="102"/>
      <c r="AW316" s="102">
        <f>AW315</f>
        <v>2727.8719981160298</v>
      </c>
      <c r="AX316" s="81"/>
      <c r="AY316" s="81" t="s">
        <v>44</v>
      </c>
      <c r="AZ316" s="81">
        <v>40</v>
      </c>
      <c r="BA316" s="81">
        <v>48.5</v>
      </c>
      <c r="BB316" s="81">
        <v>0</v>
      </c>
      <c r="BC316" s="81">
        <v>21</v>
      </c>
      <c r="BD316" s="81">
        <v>0</v>
      </c>
      <c r="BE316" s="81">
        <v>91.5</v>
      </c>
      <c r="BF316" s="81">
        <v>27</v>
      </c>
      <c r="BG316" s="81">
        <v>102</v>
      </c>
      <c r="BH316" s="81">
        <v>119</v>
      </c>
    </row>
    <row r="317" spans="1:60" ht="15">
      <c r="A317" s="105">
        <v>15</v>
      </c>
      <c r="B317" s="81" t="s">
        <v>132</v>
      </c>
      <c r="C317" s="81" t="s">
        <v>133</v>
      </c>
      <c r="D317" s="81" t="s">
        <v>134</v>
      </c>
      <c r="E317" s="81" t="s">
        <v>136</v>
      </c>
      <c r="F317" s="81" t="s">
        <v>105</v>
      </c>
      <c r="G317" s="81" t="s">
        <v>105</v>
      </c>
      <c r="H317" s="61">
        <v>39973</v>
      </c>
      <c r="I317" s="81" t="s">
        <v>140</v>
      </c>
      <c r="J317" s="81" t="s">
        <v>127</v>
      </c>
      <c r="K317" s="81" t="s">
        <v>142</v>
      </c>
      <c r="L317" s="81" t="s">
        <v>144</v>
      </c>
      <c r="M317" s="81"/>
      <c r="N317" s="81"/>
      <c r="O317" s="81"/>
      <c r="P317" s="81"/>
      <c r="Q317" s="81"/>
      <c r="R317" s="81"/>
      <c r="S317" s="81"/>
      <c r="T317" s="118">
        <v>3.29284</v>
      </c>
      <c r="U317" s="81">
        <v>51</v>
      </c>
      <c r="V317" s="81">
        <v>29</v>
      </c>
      <c r="W317" s="81">
        <v>20</v>
      </c>
      <c r="X317" s="81">
        <v>6.3</v>
      </c>
      <c r="Y317" s="81">
        <v>19.6</v>
      </c>
      <c r="Z317" s="81">
        <v>0.4</v>
      </c>
      <c r="AA317" s="102">
        <v>85.4455624407163</v>
      </c>
      <c r="AB317" s="102">
        <v>83.0677212043887</v>
      </c>
      <c r="AC317" s="102">
        <v>52</v>
      </c>
      <c r="AD317" s="81"/>
      <c r="AE317" s="81" t="s">
        <v>9</v>
      </c>
      <c r="AF317" s="81">
        <v>115</v>
      </c>
      <c r="AG317" s="81" t="s">
        <v>42</v>
      </c>
      <c r="AH317" s="81">
        <v>100</v>
      </c>
      <c r="AI317" s="81">
        <v>9</v>
      </c>
      <c r="AJ317" s="81" t="s">
        <v>147</v>
      </c>
      <c r="AK317" s="102">
        <v>3385.3571</v>
      </c>
      <c r="AL317" s="81"/>
      <c r="AM317" s="81"/>
      <c r="AN317" s="81">
        <v>21</v>
      </c>
      <c r="AO317" s="81">
        <v>500.2</v>
      </c>
      <c r="AP317" s="81">
        <v>226</v>
      </c>
      <c r="AQ317" s="102">
        <v>4518.19272291084</v>
      </c>
      <c r="AR317" s="81">
        <v>11</v>
      </c>
      <c r="AS317" s="102">
        <f>AQ317*14/AR317</f>
        <v>5750.427101886523</v>
      </c>
      <c r="AT317" s="118">
        <f>AS317/AVERAGE(AS316,AS318)</f>
        <v>3.219716273941127</v>
      </c>
      <c r="AU317" s="102"/>
      <c r="AV317" s="102">
        <f>AT317*$AU$318</f>
        <v>5203.647593091634</v>
      </c>
      <c r="AW317" s="102">
        <f>AW316</f>
        <v>2727.8719981160298</v>
      </c>
      <c r="AX317" s="81"/>
      <c r="AY317" s="81" t="s">
        <v>44</v>
      </c>
      <c r="AZ317" s="81">
        <v>40</v>
      </c>
      <c r="BA317" s="81">
        <v>48.5</v>
      </c>
      <c r="BB317" s="81">
        <v>0</v>
      </c>
      <c r="BC317" s="81">
        <v>21</v>
      </c>
      <c r="BD317" s="81">
        <v>0</v>
      </c>
      <c r="BE317" s="81">
        <v>91.5</v>
      </c>
      <c r="BF317" s="81">
        <v>27</v>
      </c>
      <c r="BG317" s="81">
        <v>102</v>
      </c>
      <c r="BH317" s="81">
        <v>119</v>
      </c>
    </row>
    <row r="318" spans="1:61" ht="15">
      <c r="A318" s="105">
        <v>15</v>
      </c>
      <c r="B318" s="123" t="s">
        <v>132</v>
      </c>
      <c r="C318" s="123" t="s">
        <v>133</v>
      </c>
      <c r="D318" s="123" t="s">
        <v>134</v>
      </c>
      <c r="E318" s="123" t="s">
        <v>136</v>
      </c>
      <c r="F318" s="123" t="s">
        <v>138</v>
      </c>
      <c r="G318" s="123" t="s">
        <v>138</v>
      </c>
      <c r="H318" s="97">
        <v>39973</v>
      </c>
      <c r="I318" s="123" t="s">
        <v>140</v>
      </c>
      <c r="J318" s="123" t="s">
        <v>127</v>
      </c>
      <c r="K318" s="123" t="s">
        <v>142</v>
      </c>
      <c r="L318" s="123" t="s">
        <v>144</v>
      </c>
      <c r="M318" s="123"/>
      <c r="N318" s="123"/>
      <c r="O318" s="123"/>
      <c r="P318" s="123"/>
      <c r="Q318" s="123"/>
      <c r="R318" s="123"/>
      <c r="S318" s="123"/>
      <c r="T318" s="115">
        <v>3.29284</v>
      </c>
      <c r="U318" s="123">
        <v>51</v>
      </c>
      <c r="V318" s="123">
        <v>29</v>
      </c>
      <c r="W318" s="123">
        <v>20</v>
      </c>
      <c r="X318" s="123">
        <v>6.3</v>
      </c>
      <c r="Y318" s="123">
        <v>19.6</v>
      </c>
      <c r="Z318" s="123">
        <v>0.4</v>
      </c>
      <c r="AA318" s="111">
        <v>85.4455624407163</v>
      </c>
      <c r="AB318" s="111">
        <v>83.0677212043887</v>
      </c>
      <c r="AC318" s="111">
        <v>52</v>
      </c>
      <c r="AD318" s="123"/>
      <c r="AE318" s="123" t="s">
        <v>9</v>
      </c>
      <c r="AF318" s="123">
        <v>115</v>
      </c>
      <c r="AG318" s="123" t="s">
        <v>42</v>
      </c>
      <c r="AH318" s="123">
        <v>100</v>
      </c>
      <c r="AI318" s="123">
        <v>9</v>
      </c>
      <c r="AJ318" s="123" t="s">
        <v>147</v>
      </c>
      <c r="AK318" s="111">
        <v>3385.3571</v>
      </c>
      <c r="AL318" s="123"/>
      <c r="AM318" s="123"/>
      <c r="AN318" s="123">
        <v>21</v>
      </c>
      <c r="AO318" s="123">
        <v>250.1</v>
      </c>
      <c r="AP318" s="123">
        <v>47</v>
      </c>
      <c r="AQ318" s="111">
        <v>1879.24830067973</v>
      </c>
      <c r="AR318" s="123">
        <v>12.3</v>
      </c>
      <c r="AS318" s="111">
        <f>AQ318*14/AR318</f>
        <v>2138.981805651725</v>
      </c>
      <c r="AT318" s="115"/>
      <c r="AU318" s="111">
        <f>AVERAGE(AS294,AS296,AS298,AS300,AS302,AS304,AS306,AS308,AS310,AS312,AS314,AS316,AS318)</f>
        <v>1616.1820329348634</v>
      </c>
      <c r="AV318" s="111"/>
      <c r="AW318" s="111">
        <f>AW317</f>
        <v>2727.8719981160298</v>
      </c>
      <c r="AX318" s="123"/>
      <c r="AY318" s="123" t="s">
        <v>44</v>
      </c>
      <c r="AZ318" s="123">
        <v>40</v>
      </c>
      <c r="BA318" s="123">
        <v>48.5</v>
      </c>
      <c r="BB318" s="123">
        <v>0</v>
      </c>
      <c r="BC318" s="123">
        <v>21</v>
      </c>
      <c r="BD318" s="123">
        <v>0</v>
      </c>
      <c r="BE318" s="123">
        <v>91.5</v>
      </c>
      <c r="BF318" s="123">
        <v>27</v>
      </c>
      <c r="BG318" s="123">
        <v>102</v>
      </c>
      <c r="BH318" s="123">
        <v>119</v>
      </c>
      <c r="BI318" s="119"/>
    </row>
    <row r="319" spans="1:60" ht="15">
      <c r="A319" s="105">
        <v>16</v>
      </c>
      <c r="B319" s="81" t="s">
        <v>168</v>
      </c>
      <c r="C319" s="81" t="s">
        <v>168</v>
      </c>
      <c r="D319" s="81" t="s">
        <v>169</v>
      </c>
      <c r="E319" s="81" t="s">
        <v>136</v>
      </c>
      <c r="F319" s="81" t="s">
        <v>170</v>
      </c>
      <c r="G319" s="81" t="s">
        <v>171</v>
      </c>
      <c r="H319" s="61">
        <v>39986</v>
      </c>
      <c r="I319" s="81" t="s">
        <v>126</v>
      </c>
      <c r="J319" s="81" t="s">
        <v>127</v>
      </c>
      <c r="K319" s="81"/>
      <c r="L319" s="81"/>
      <c r="M319" s="81"/>
      <c r="N319" s="81"/>
      <c r="O319" s="81"/>
      <c r="P319" s="81"/>
      <c r="Q319" s="81"/>
      <c r="R319" s="81"/>
      <c r="S319" s="81"/>
      <c r="T319" s="118">
        <v>1.94812</v>
      </c>
      <c r="U319" s="81">
        <v>63.5</v>
      </c>
      <c r="V319" s="81">
        <v>24</v>
      </c>
      <c r="W319" s="81">
        <v>12.5</v>
      </c>
      <c r="X319" s="81">
        <v>6.8</v>
      </c>
      <c r="Y319" s="81">
        <v>13.4</v>
      </c>
      <c r="Z319" s="81">
        <v>0.6</v>
      </c>
      <c r="AA319" s="102">
        <v>70.6683393935493</v>
      </c>
      <c r="AB319" s="102">
        <v>42.8771623944503</v>
      </c>
      <c r="AC319" s="102">
        <v>46.8396786243813</v>
      </c>
      <c r="AD319" s="81"/>
      <c r="AE319" s="81" t="s">
        <v>130</v>
      </c>
      <c r="AF319" s="81">
        <v>80</v>
      </c>
      <c r="AG319" s="81" t="s">
        <v>48</v>
      </c>
      <c r="AH319" s="81">
        <v>150</v>
      </c>
      <c r="AI319" s="81"/>
      <c r="AJ319" s="81"/>
      <c r="AK319" s="102"/>
      <c r="AL319" s="81"/>
      <c r="AM319" s="81"/>
      <c r="AN319" s="81"/>
      <c r="AO319" s="81"/>
      <c r="AP319" s="81"/>
      <c r="AQ319" s="102">
        <v>1774</v>
      </c>
      <c r="AR319" s="81"/>
      <c r="AS319" s="102">
        <v>1774</v>
      </c>
      <c r="AT319" s="118"/>
      <c r="AU319" s="102"/>
      <c r="AV319" s="102"/>
      <c r="AW319" s="102">
        <f>AVERAGE(AV319:AV335)</f>
        <v>1762.3093541893206</v>
      </c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</row>
    <row r="320" spans="1:60" ht="15">
      <c r="A320" s="105">
        <v>16</v>
      </c>
      <c r="B320" s="81" t="s">
        <v>168</v>
      </c>
      <c r="C320" s="81" t="s">
        <v>168</v>
      </c>
      <c r="D320" s="81" t="s">
        <v>169</v>
      </c>
      <c r="E320" s="81" t="s">
        <v>136</v>
      </c>
      <c r="F320" s="81" t="s">
        <v>180</v>
      </c>
      <c r="G320" s="81" t="s">
        <v>180</v>
      </c>
      <c r="H320" s="61">
        <v>39986</v>
      </c>
      <c r="I320" s="81" t="s">
        <v>126</v>
      </c>
      <c r="J320" s="81" t="s">
        <v>127</v>
      </c>
      <c r="K320" s="81"/>
      <c r="L320" s="81"/>
      <c r="M320" s="81"/>
      <c r="N320" s="81"/>
      <c r="O320" s="81"/>
      <c r="P320" s="81"/>
      <c r="Q320" s="81"/>
      <c r="R320" s="81"/>
      <c r="S320" s="81"/>
      <c r="T320" s="118">
        <v>1.94812</v>
      </c>
      <c r="U320" s="81">
        <v>63.5</v>
      </c>
      <c r="V320" s="81">
        <v>24</v>
      </c>
      <c r="W320" s="81">
        <v>12.5</v>
      </c>
      <c r="X320" s="81">
        <v>6.8</v>
      </c>
      <c r="Y320" s="81">
        <v>13.4</v>
      </c>
      <c r="Z320" s="81">
        <v>0.6</v>
      </c>
      <c r="AA320" s="102">
        <v>70.6683393935493</v>
      </c>
      <c r="AB320" s="102">
        <v>42.8771623944503</v>
      </c>
      <c r="AC320" s="102">
        <v>46.8396786243813</v>
      </c>
      <c r="AD320" s="81"/>
      <c r="AE320" s="81" t="s">
        <v>130</v>
      </c>
      <c r="AF320" s="81">
        <v>80</v>
      </c>
      <c r="AG320" s="81" t="s">
        <v>48</v>
      </c>
      <c r="AH320" s="81">
        <v>150</v>
      </c>
      <c r="AI320" s="81"/>
      <c r="AJ320" s="81"/>
      <c r="AK320" s="102"/>
      <c r="AL320" s="81"/>
      <c r="AM320" s="81"/>
      <c r="AN320" s="81"/>
      <c r="AO320" s="81"/>
      <c r="AP320" s="81"/>
      <c r="AQ320" s="102">
        <v>1351</v>
      </c>
      <c r="AR320" s="81"/>
      <c r="AS320" s="102">
        <v>1351</v>
      </c>
      <c r="AT320" s="118">
        <f>AS320/AS319</f>
        <v>0.7615558060879368</v>
      </c>
      <c r="AU320" s="102"/>
      <c r="AV320" s="102">
        <f>AT320*$AU$335</f>
        <v>1500.7726418639609</v>
      </c>
      <c r="AW320" s="102">
        <f>AW319</f>
        <v>1762.3093541893206</v>
      </c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</row>
    <row r="321" spans="1:60" ht="15">
      <c r="A321" s="105">
        <v>16</v>
      </c>
      <c r="B321" s="81" t="s">
        <v>168</v>
      </c>
      <c r="C321" s="81" t="s">
        <v>168</v>
      </c>
      <c r="D321" s="81" t="s">
        <v>169</v>
      </c>
      <c r="E321" s="81" t="s">
        <v>136</v>
      </c>
      <c r="F321" s="81" t="s">
        <v>198</v>
      </c>
      <c r="G321" s="81" t="s">
        <v>198</v>
      </c>
      <c r="H321" s="61">
        <v>39986</v>
      </c>
      <c r="I321" s="81" t="s">
        <v>126</v>
      </c>
      <c r="J321" s="81" t="s">
        <v>127</v>
      </c>
      <c r="K321" s="81"/>
      <c r="L321" s="81"/>
      <c r="M321" s="81"/>
      <c r="N321" s="81"/>
      <c r="O321" s="81"/>
      <c r="P321" s="81"/>
      <c r="Q321" s="81"/>
      <c r="R321" s="81"/>
      <c r="S321" s="81"/>
      <c r="T321" s="118">
        <v>1.94812</v>
      </c>
      <c r="U321" s="81">
        <v>63.5</v>
      </c>
      <c r="V321" s="81">
        <v>24</v>
      </c>
      <c r="W321" s="81">
        <v>12.5</v>
      </c>
      <c r="X321" s="81">
        <v>6.8</v>
      </c>
      <c r="Y321" s="81">
        <v>13.4</v>
      </c>
      <c r="Z321" s="81">
        <v>0.6</v>
      </c>
      <c r="AA321" s="102">
        <v>70.6683393935493</v>
      </c>
      <c r="AB321" s="102">
        <v>42.8771623944503</v>
      </c>
      <c r="AC321" s="102">
        <v>46.8396786243813</v>
      </c>
      <c r="AD321" s="81"/>
      <c r="AE321" s="81" t="s">
        <v>130</v>
      </c>
      <c r="AF321" s="81">
        <v>80</v>
      </c>
      <c r="AG321" s="81" t="s">
        <v>48</v>
      </c>
      <c r="AH321" s="81">
        <v>150</v>
      </c>
      <c r="AI321" s="81"/>
      <c r="AJ321" s="81"/>
      <c r="AK321" s="102"/>
      <c r="AL321" s="81"/>
      <c r="AM321" s="81"/>
      <c r="AN321" s="81"/>
      <c r="AO321" s="81"/>
      <c r="AP321" s="81"/>
      <c r="AQ321" s="102">
        <v>1520</v>
      </c>
      <c r="AR321" s="81"/>
      <c r="AS321" s="102">
        <v>1520</v>
      </c>
      <c r="AT321" s="118">
        <f>AS321/AS322</f>
        <v>0.6666666666666666</v>
      </c>
      <c r="AU321" s="102"/>
      <c r="AV321" s="102">
        <f>AT321*$AU$335</f>
        <v>1313.7777777777778</v>
      </c>
      <c r="AW321" s="102">
        <f>AW320</f>
        <v>1762.3093541893206</v>
      </c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</row>
    <row r="322" spans="1:60" ht="15">
      <c r="A322" s="105">
        <v>16</v>
      </c>
      <c r="B322" s="81" t="s">
        <v>168</v>
      </c>
      <c r="C322" s="81" t="s">
        <v>168</v>
      </c>
      <c r="D322" s="81" t="s">
        <v>169</v>
      </c>
      <c r="E322" s="81" t="s">
        <v>136</v>
      </c>
      <c r="F322" s="81" t="s">
        <v>170</v>
      </c>
      <c r="G322" s="81" t="s">
        <v>171</v>
      </c>
      <c r="H322" s="61">
        <v>39986</v>
      </c>
      <c r="I322" s="81" t="s">
        <v>126</v>
      </c>
      <c r="J322" s="81" t="s">
        <v>127</v>
      </c>
      <c r="K322" s="81"/>
      <c r="L322" s="81"/>
      <c r="M322" s="81"/>
      <c r="N322" s="81"/>
      <c r="O322" s="81"/>
      <c r="P322" s="81"/>
      <c r="Q322" s="81"/>
      <c r="R322" s="81"/>
      <c r="S322" s="81"/>
      <c r="T322" s="118">
        <v>1.94812</v>
      </c>
      <c r="U322" s="81">
        <v>63.5</v>
      </c>
      <c r="V322" s="81">
        <v>24</v>
      </c>
      <c r="W322" s="81">
        <v>12.5</v>
      </c>
      <c r="X322" s="81">
        <v>6.8</v>
      </c>
      <c r="Y322" s="81">
        <v>13.4</v>
      </c>
      <c r="Z322" s="81">
        <v>0.6</v>
      </c>
      <c r="AA322" s="102">
        <v>70.6683393935493</v>
      </c>
      <c r="AB322" s="102">
        <v>42.8771623944503</v>
      </c>
      <c r="AC322" s="102">
        <v>46.8396786243813</v>
      </c>
      <c r="AD322" s="81"/>
      <c r="AE322" s="81" t="s">
        <v>130</v>
      </c>
      <c r="AF322" s="81">
        <v>80</v>
      </c>
      <c r="AG322" s="81" t="s">
        <v>48</v>
      </c>
      <c r="AH322" s="81">
        <v>150</v>
      </c>
      <c r="AI322" s="81"/>
      <c r="AJ322" s="81"/>
      <c r="AK322" s="102"/>
      <c r="AL322" s="81"/>
      <c r="AM322" s="81"/>
      <c r="AN322" s="81"/>
      <c r="AO322" s="81"/>
      <c r="AP322" s="81"/>
      <c r="AQ322" s="102">
        <v>2280</v>
      </c>
      <c r="AR322" s="81"/>
      <c r="AS322" s="102">
        <v>2280</v>
      </c>
      <c r="AT322" s="118"/>
      <c r="AU322" s="102"/>
      <c r="AV322" s="102"/>
      <c r="AW322" s="102">
        <f>AW321</f>
        <v>1762.3093541893206</v>
      </c>
      <c r="AX322" s="81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</row>
    <row r="323" spans="1:60" ht="15">
      <c r="A323" s="105">
        <v>16</v>
      </c>
      <c r="B323" s="81" t="s">
        <v>168</v>
      </c>
      <c r="C323" s="81" t="s">
        <v>168</v>
      </c>
      <c r="D323" s="81" t="s">
        <v>169</v>
      </c>
      <c r="E323" s="81" t="s">
        <v>136</v>
      </c>
      <c r="F323" s="81" t="s">
        <v>240</v>
      </c>
      <c r="G323" s="81" t="s">
        <v>71</v>
      </c>
      <c r="H323" s="61">
        <v>39986</v>
      </c>
      <c r="I323" s="81" t="s">
        <v>126</v>
      </c>
      <c r="J323" s="81" t="s">
        <v>127</v>
      </c>
      <c r="K323" s="81"/>
      <c r="L323" s="81"/>
      <c r="M323" s="81"/>
      <c r="N323" s="81"/>
      <c r="O323" s="81"/>
      <c r="P323" s="81"/>
      <c r="Q323" s="81"/>
      <c r="R323" s="81"/>
      <c r="S323" s="81"/>
      <c r="T323" s="118">
        <v>1.94812</v>
      </c>
      <c r="U323" s="81">
        <v>63.5</v>
      </c>
      <c r="V323" s="81">
        <v>24</v>
      </c>
      <c r="W323" s="81">
        <v>12.5</v>
      </c>
      <c r="X323" s="81">
        <v>6.8</v>
      </c>
      <c r="Y323" s="81">
        <v>13.4</v>
      </c>
      <c r="Z323" s="81">
        <v>0.6</v>
      </c>
      <c r="AA323" s="102">
        <v>70.6683393935493</v>
      </c>
      <c r="AB323" s="102">
        <v>42.8771623944503</v>
      </c>
      <c r="AC323" s="102">
        <v>46.8396786243813</v>
      </c>
      <c r="AD323" s="81"/>
      <c r="AE323" s="81" t="s">
        <v>130</v>
      </c>
      <c r="AF323" s="81">
        <v>80</v>
      </c>
      <c r="AG323" s="81" t="s">
        <v>48</v>
      </c>
      <c r="AH323" s="81">
        <v>150</v>
      </c>
      <c r="AI323" s="81"/>
      <c r="AJ323" s="81"/>
      <c r="AK323" s="102"/>
      <c r="AL323" s="81"/>
      <c r="AM323" s="81"/>
      <c r="AN323" s="81"/>
      <c r="AO323" s="81"/>
      <c r="AP323" s="81"/>
      <c r="AQ323" s="102">
        <v>2027</v>
      </c>
      <c r="AR323" s="81"/>
      <c r="AS323" s="102">
        <v>2027</v>
      </c>
      <c r="AT323" s="118">
        <f>AS323/AS322</f>
        <v>0.8890350877192983</v>
      </c>
      <c r="AU323" s="102"/>
      <c r="AV323" s="102">
        <f>AT323*$AU$335</f>
        <v>1751.9918128654972</v>
      </c>
      <c r="AW323" s="102">
        <f>AW322</f>
        <v>1762.3093541893206</v>
      </c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</row>
    <row r="324" spans="1:60" ht="15">
      <c r="A324" s="105">
        <v>16</v>
      </c>
      <c r="B324" s="81" t="s">
        <v>168</v>
      </c>
      <c r="C324" s="81" t="s">
        <v>168</v>
      </c>
      <c r="D324" s="81" t="s">
        <v>169</v>
      </c>
      <c r="E324" s="81" t="s">
        <v>136</v>
      </c>
      <c r="F324" s="81" t="s">
        <v>242</v>
      </c>
      <c r="G324" s="81" t="s">
        <v>36</v>
      </c>
      <c r="H324" s="61">
        <v>39986</v>
      </c>
      <c r="I324" s="81" t="s">
        <v>126</v>
      </c>
      <c r="J324" s="81" t="s">
        <v>127</v>
      </c>
      <c r="K324" s="81"/>
      <c r="L324" s="81"/>
      <c r="M324" s="81"/>
      <c r="N324" s="81"/>
      <c r="O324" s="81"/>
      <c r="P324" s="81"/>
      <c r="Q324" s="81"/>
      <c r="R324" s="81"/>
      <c r="S324" s="81"/>
      <c r="T324" s="118">
        <v>1.94812</v>
      </c>
      <c r="U324" s="81">
        <v>63.5</v>
      </c>
      <c r="V324" s="81">
        <v>24</v>
      </c>
      <c r="W324" s="81">
        <v>12.5</v>
      </c>
      <c r="X324" s="81">
        <v>6.8</v>
      </c>
      <c r="Y324" s="81">
        <v>13.4</v>
      </c>
      <c r="Z324" s="81">
        <v>0.6</v>
      </c>
      <c r="AA324" s="102">
        <v>70.6683393935493</v>
      </c>
      <c r="AB324" s="102">
        <v>42.8771623944503</v>
      </c>
      <c r="AC324" s="102">
        <v>46.8396786243813</v>
      </c>
      <c r="AD324" s="81"/>
      <c r="AE324" s="81" t="s">
        <v>130</v>
      </c>
      <c r="AF324" s="81">
        <v>80</v>
      </c>
      <c r="AG324" s="81" t="s">
        <v>48</v>
      </c>
      <c r="AH324" s="81">
        <v>150</v>
      </c>
      <c r="AI324" s="81"/>
      <c r="AJ324" s="81"/>
      <c r="AK324" s="102"/>
      <c r="AL324" s="81"/>
      <c r="AM324" s="81"/>
      <c r="AN324" s="81"/>
      <c r="AO324" s="81"/>
      <c r="AP324" s="81"/>
      <c r="AQ324" s="102">
        <v>2365</v>
      </c>
      <c r="AR324" s="81"/>
      <c r="AS324" s="102">
        <v>2365</v>
      </c>
      <c r="AT324" s="118">
        <f>AS324/AS325</f>
        <v>1</v>
      </c>
      <c r="AU324" s="102"/>
      <c r="AV324" s="102">
        <f>AT324*$AU$335</f>
        <v>1970.6666666666667</v>
      </c>
      <c r="AW324" s="102">
        <f>AW323</f>
        <v>1762.3093541893206</v>
      </c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</row>
    <row r="325" spans="1:60" ht="15">
      <c r="A325" s="105">
        <v>16</v>
      </c>
      <c r="B325" s="81" t="s">
        <v>168</v>
      </c>
      <c r="C325" s="81" t="s">
        <v>168</v>
      </c>
      <c r="D325" s="81" t="s">
        <v>169</v>
      </c>
      <c r="E325" s="81" t="s">
        <v>136</v>
      </c>
      <c r="F325" s="81" t="s">
        <v>170</v>
      </c>
      <c r="G325" s="81" t="s">
        <v>171</v>
      </c>
      <c r="H325" s="61">
        <v>39986</v>
      </c>
      <c r="I325" s="81" t="s">
        <v>126</v>
      </c>
      <c r="J325" s="81" t="s">
        <v>127</v>
      </c>
      <c r="K325" s="81"/>
      <c r="L325" s="81"/>
      <c r="M325" s="81"/>
      <c r="N325" s="81"/>
      <c r="O325" s="81"/>
      <c r="P325" s="81"/>
      <c r="Q325" s="81"/>
      <c r="R325" s="81"/>
      <c r="S325" s="81"/>
      <c r="T325" s="118">
        <v>1.94812</v>
      </c>
      <c r="U325" s="81">
        <v>63.5</v>
      </c>
      <c r="V325" s="81">
        <v>24</v>
      </c>
      <c r="W325" s="81">
        <v>12.5</v>
      </c>
      <c r="X325" s="81">
        <v>6.8</v>
      </c>
      <c r="Y325" s="81">
        <v>13.4</v>
      </c>
      <c r="Z325" s="81">
        <v>0.6</v>
      </c>
      <c r="AA325" s="102">
        <v>70.6683393935493</v>
      </c>
      <c r="AB325" s="102">
        <v>42.8771623944503</v>
      </c>
      <c r="AC325" s="102">
        <v>46.8396786243813</v>
      </c>
      <c r="AD325" s="81"/>
      <c r="AE325" s="81" t="s">
        <v>130</v>
      </c>
      <c r="AF325" s="81">
        <v>80</v>
      </c>
      <c r="AG325" s="81" t="s">
        <v>48</v>
      </c>
      <c r="AH325" s="81">
        <v>150</v>
      </c>
      <c r="AI325" s="81"/>
      <c r="AJ325" s="81"/>
      <c r="AK325" s="102"/>
      <c r="AL325" s="81"/>
      <c r="AM325" s="81"/>
      <c r="AN325" s="81"/>
      <c r="AO325" s="81"/>
      <c r="AP325" s="81"/>
      <c r="AQ325" s="102">
        <v>2365</v>
      </c>
      <c r="AR325" s="81"/>
      <c r="AS325" s="102">
        <v>2365</v>
      </c>
      <c r="AT325" s="118"/>
      <c r="AU325" s="102"/>
      <c r="AV325" s="102"/>
      <c r="AW325" s="102">
        <f>AW324</f>
        <v>1762.3093541893206</v>
      </c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</row>
    <row r="326" spans="1:60" ht="15">
      <c r="A326" s="105">
        <v>16</v>
      </c>
      <c r="B326" s="81" t="s">
        <v>168</v>
      </c>
      <c r="C326" s="81" t="s">
        <v>168</v>
      </c>
      <c r="D326" s="81" t="s">
        <v>169</v>
      </c>
      <c r="E326" s="81" t="s">
        <v>136</v>
      </c>
      <c r="F326" s="81" t="s">
        <v>251</v>
      </c>
      <c r="G326" s="81" t="s">
        <v>115</v>
      </c>
      <c r="H326" s="61">
        <v>39986</v>
      </c>
      <c r="I326" s="81" t="s">
        <v>126</v>
      </c>
      <c r="J326" s="81" t="s">
        <v>127</v>
      </c>
      <c r="K326" s="81"/>
      <c r="L326" s="81"/>
      <c r="M326" s="81"/>
      <c r="N326" s="81"/>
      <c r="O326" s="81"/>
      <c r="P326" s="81"/>
      <c r="Q326" s="81"/>
      <c r="R326" s="81"/>
      <c r="S326" s="81"/>
      <c r="T326" s="118">
        <v>1.94812</v>
      </c>
      <c r="U326" s="81">
        <v>63.5</v>
      </c>
      <c r="V326" s="81">
        <v>24</v>
      </c>
      <c r="W326" s="81">
        <v>12.5</v>
      </c>
      <c r="X326" s="81">
        <v>6.8</v>
      </c>
      <c r="Y326" s="81">
        <v>13.4</v>
      </c>
      <c r="Z326" s="81">
        <v>0.6</v>
      </c>
      <c r="AA326" s="102">
        <v>70.6683393935493</v>
      </c>
      <c r="AB326" s="102">
        <v>42.8771623944503</v>
      </c>
      <c r="AC326" s="102">
        <v>46.8396786243813</v>
      </c>
      <c r="AD326" s="81"/>
      <c r="AE326" s="81" t="s">
        <v>130</v>
      </c>
      <c r="AF326" s="81">
        <v>80</v>
      </c>
      <c r="AG326" s="81" t="s">
        <v>48</v>
      </c>
      <c r="AH326" s="81">
        <v>150</v>
      </c>
      <c r="AI326" s="81"/>
      <c r="AJ326" s="81"/>
      <c r="AK326" s="102"/>
      <c r="AL326" s="81"/>
      <c r="AM326" s="81"/>
      <c r="AN326" s="81"/>
      <c r="AO326" s="81"/>
      <c r="AP326" s="81"/>
      <c r="AQ326" s="102">
        <v>2027</v>
      </c>
      <c r="AR326" s="81"/>
      <c r="AS326" s="102">
        <v>2027</v>
      </c>
      <c r="AT326" s="118">
        <f>AS326/AS325</f>
        <v>0.8570824524312897</v>
      </c>
      <c r="AU326" s="102"/>
      <c r="AV326" s="102">
        <f>AT326*$AU$335</f>
        <v>1689.0238195912616</v>
      </c>
      <c r="AW326" s="102">
        <f>AW325</f>
        <v>1762.3093541893206</v>
      </c>
      <c r="AX326" s="81"/>
      <c r="AY326" s="81"/>
      <c r="AZ326" s="81"/>
      <c r="BA326" s="81"/>
      <c r="BB326" s="81"/>
      <c r="BC326" s="81"/>
      <c r="BD326" s="81"/>
      <c r="BE326" s="81"/>
      <c r="BF326" s="81"/>
      <c r="BG326" s="81"/>
      <c r="BH326" s="81"/>
    </row>
    <row r="327" spans="1:60" ht="15">
      <c r="A327" s="105">
        <v>16</v>
      </c>
      <c r="B327" s="81" t="s">
        <v>168</v>
      </c>
      <c r="C327" s="81" t="s">
        <v>168</v>
      </c>
      <c r="D327" s="81" t="s">
        <v>169</v>
      </c>
      <c r="E327" s="81" t="s">
        <v>136</v>
      </c>
      <c r="F327" s="81" t="s">
        <v>249</v>
      </c>
      <c r="G327" s="81" t="s">
        <v>246</v>
      </c>
      <c r="H327" s="61">
        <v>39986</v>
      </c>
      <c r="I327" s="81" t="s">
        <v>126</v>
      </c>
      <c r="J327" s="81" t="s">
        <v>127</v>
      </c>
      <c r="K327" s="81"/>
      <c r="L327" s="81"/>
      <c r="M327" s="81"/>
      <c r="N327" s="81"/>
      <c r="O327" s="81"/>
      <c r="P327" s="81"/>
      <c r="Q327" s="81"/>
      <c r="R327" s="81"/>
      <c r="S327" s="81"/>
      <c r="T327" s="118">
        <v>1.94812</v>
      </c>
      <c r="U327" s="81">
        <v>63.5</v>
      </c>
      <c r="V327" s="81">
        <v>24</v>
      </c>
      <c r="W327" s="81">
        <v>12.5</v>
      </c>
      <c r="X327" s="81">
        <v>6.8</v>
      </c>
      <c r="Y327" s="81">
        <v>13.4</v>
      </c>
      <c r="Z327" s="81">
        <v>0.6</v>
      </c>
      <c r="AA327" s="102">
        <v>70.6683393935493</v>
      </c>
      <c r="AB327" s="102">
        <v>42.8771623944503</v>
      </c>
      <c r="AC327" s="102">
        <v>46.8396786243813</v>
      </c>
      <c r="AD327" s="81"/>
      <c r="AE327" s="81" t="s">
        <v>130</v>
      </c>
      <c r="AF327" s="81">
        <v>80</v>
      </c>
      <c r="AG327" s="81" t="s">
        <v>48</v>
      </c>
      <c r="AH327" s="81">
        <v>150</v>
      </c>
      <c r="AI327" s="81"/>
      <c r="AJ327" s="81"/>
      <c r="AK327" s="102"/>
      <c r="AL327" s="81"/>
      <c r="AM327" s="81"/>
      <c r="AN327" s="81"/>
      <c r="AO327" s="81"/>
      <c r="AP327" s="81"/>
      <c r="AQ327" s="102">
        <v>1520</v>
      </c>
      <c r="AR327" s="81"/>
      <c r="AS327" s="102">
        <v>1520</v>
      </c>
      <c r="AT327" s="118">
        <f>AS327/AS328</f>
        <v>0.692167577413479</v>
      </c>
      <c r="AU327" s="102"/>
      <c r="AV327" s="102">
        <f>AT327*$AU$335</f>
        <v>1364.0315725561627</v>
      </c>
      <c r="AW327" s="102">
        <f>AW326</f>
        <v>1762.3093541893206</v>
      </c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</row>
    <row r="328" spans="1:60" ht="15">
      <c r="A328" s="105">
        <v>16</v>
      </c>
      <c r="B328" s="81" t="s">
        <v>168</v>
      </c>
      <c r="C328" s="81" t="s">
        <v>168</v>
      </c>
      <c r="D328" s="81" t="s">
        <v>169</v>
      </c>
      <c r="E328" s="81" t="s">
        <v>136</v>
      </c>
      <c r="F328" s="81" t="s">
        <v>170</v>
      </c>
      <c r="G328" s="81" t="s">
        <v>171</v>
      </c>
      <c r="H328" s="61">
        <v>39986</v>
      </c>
      <c r="I328" s="81" t="s">
        <v>126</v>
      </c>
      <c r="J328" s="81" t="s">
        <v>127</v>
      </c>
      <c r="K328" s="81"/>
      <c r="L328" s="81"/>
      <c r="M328" s="81"/>
      <c r="N328" s="81"/>
      <c r="O328" s="81"/>
      <c r="P328" s="81"/>
      <c r="Q328" s="81"/>
      <c r="R328" s="81"/>
      <c r="S328" s="81"/>
      <c r="T328" s="118">
        <v>1.94812</v>
      </c>
      <c r="U328" s="81">
        <v>63.5</v>
      </c>
      <c r="V328" s="81">
        <v>24</v>
      </c>
      <c r="W328" s="81">
        <v>12.5</v>
      </c>
      <c r="X328" s="81">
        <v>6.8</v>
      </c>
      <c r="Y328" s="81">
        <v>13.4</v>
      </c>
      <c r="Z328" s="81">
        <v>0.6</v>
      </c>
      <c r="AA328" s="102">
        <v>70.6683393935493</v>
      </c>
      <c r="AB328" s="102">
        <v>42.8771623944503</v>
      </c>
      <c r="AC328" s="102">
        <v>46.8396786243813</v>
      </c>
      <c r="AD328" s="81"/>
      <c r="AE328" s="81" t="s">
        <v>130</v>
      </c>
      <c r="AF328" s="81">
        <v>80</v>
      </c>
      <c r="AG328" s="81" t="s">
        <v>48</v>
      </c>
      <c r="AH328" s="81">
        <v>150</v>
      </c>
      <c r="AI328" s="81"/>
      <c r="AJ328" s="81"/>
      <c r="AK328" s="102"/>
      <c r="AL328" s="81"/>
      <c r="AM328" s="81"/>
      <c r="AN328" s="81"/>
      <c r="AO328" s="81"/>
      <c r="AP328" s="81"/>
      <c r="AQ328" s="102">
        <v>2196</v>
      </c>
      <c r="AR328" s="81"/>
      <c r="AS328" s="102">
        <v>2196</v>
      </c>
      <c r="AT328" s="118"/>
      <c r="AU328" s="102"/>
      <c r="AV328" s="102"/>
      <c r="AW328" s="102">
        <f>AW327</f>
        <v>1762.3093541893206</v>
      </c>
      <c r="AX328" s="81"/>
      <c r="AY328" s="81"/>
      <c r="AZ328" s="81"/>
      <c r="BA328" s="81"/>
      <c r="BB328" s="81"/>
      <c r="BC328" s="81"/>
      <c r="BD328" s="81"/>
      <c r="BE328" s="81"/>
      <c r="BF328" s="81"/>
      <c r="BG328" s="81"/>
      <c r="BH328" s="81"/>
    </row>
    <row r="329" spans="1:60" ht="15">
      <c r="A329" s="105">
        <v>16</v>
      </c>
      <c r="B329" s="81" t="s">
        <v>168</v>
      </c>
      <c r="C329" s="81" t="s">
        <v>168</v>
      </c>
      <c r="D329" s="81" t="s">
        <v>169</v>
      </c>
      <c r="E329" s="81" t="s">
        <v>136</v>
      </c>
      <c r="F329" s="81" t="s">
        <v>94</v>
      </c>
      <c r="G329" s="81" t="s">
        <v>247</v>
      </c>
      <c r="H329" s="61">
        <v>39986</v>
      </c>
      <c r="I329" s="81" t="s">
        <v>126</v>
      </c>
      <c r="J329" s="81" t="s">
        <v>127</v>
      </c>
      <c r="K329" s="81"/>
      <c r="L329" s="81"/>
      <c r="M329" s="81"/>
      <c r="N329" s="81"/>
      <c r="O329" s="81"/>
      <c r="P329" s="81"/>
      <c r="Q329" s="81"/>
      <c r="R329" s="81"/>
      <c r="S329" s="81"/>
      <c r="T329" s="118">
        <v>1.94812</v>
      </c>
      <c r="U329" s="81">
        <v>63.5</v>
      </c>
      <c r="V329" s="81">
        <v>24</v>
      </c>
      <c r="W329" s="81">
        <v>12.5</v>
      </c>
      <c r="X329" s="81">
        <v>6.8</v>
      </c>
      <c r="Y329" s="81">
        <v>13.4</v>
      </c>
      <c r="Z329" s="81">
        <v>0.6</v>
      </c>
      <c r="AA329" s="102">
        <v>70.6683393935493</v>
      </c>
      <c r="AB329" s="102">
        <v>42.8771623944503</v>
      </c>
      <c r="AC329" s="102">
        <v>46.8396786243813</v>
      </c>
      <c r="AD329" s="81"/>
      <c r="AE329" s="81" t="s">
        <v>130</v>
      </c>
      <c r="AF329" s="81">
        <v>80</v>
      </c>
      <c r="AG329" s="81" t="s">
        <v>48</v>
      </c>
      <c r="AH329" s="81">
        <v>150</v>
      </c>
      <c r="AI329" s="81"/>
      <c r="AJ329" s="81"/>
      <c r="AK329" s="102"/>
      <c r="AL329" s="81"/>
      <c r="AM329" s="81"/>
      <c r="AN329" s="81"/>
      <c r="AO329" s="81"/>
      <c r="AP329" s="81"/>
      <c r="AQ329" s="102">
        <v>2027</v>
      </c>
      <c r="AR329" s="81"/>
      <c r="AS329" s="102">
        <v>2027</v>
      </c>
      <c r="AT329" s="118">
        <f>AS329/AS328</f>
        <v>0.9230418943533698</v>
      </c>
      <c r="AU329" s="102"/>
      <c r="AV329" s="102">
        <f>AT329*$AU$335</f>
        <v>1819.0078931390408</v>
      </c>
      <c r="AW329" s="102">
        <f>AW328</f>
        <v>1762.3093541893206</v>
      </c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</row>
    <row r="330" spans="1:60" ht="15">
      <c r="A330" s="105">
        <v>16</v>
      </c>
      <c r="B330" s="81" t="s">
        <v>168</v>
      </c>
      <c r="C330" s="81" t="s">
        <v>168</v>
      </c>
      <c r="D330" s="81" t="s">
        <v>169</v>
      </c>
      <c r="E330" s="81" t="s">
        <v>136</v>
      </c>
      <c r="F330" s="81" t="s">
        <v>51</v>
      </c>
      <c r="G330" s="81" t="s">
        <v>241</v>
      </c>
      <c r="H330" s="61">
        <v>39986</v>
      </c>
      <c r="I330" s="81" t="s">
        <v>126</v>
      </c>
      <c r="J330" s="81" t="s">
        <v>127</v>
      </c>
      <c r="K330" s="81"/>
      <c r="L330" s="81"/>
      <c r="M330" s="81"/>
      <c r="N330" s="81"/>
      <c r="O330" s="81"/>
      <c r="P330" s="81"/>
      <c r="Q330" s="81"/>
      <c r="R330" s="81"/>
      <c r="S330" s="81"/>
      <c r="T330" s="118">
        <v>1.94812</v>
      </c>
      <c r="U330" s="81">
        <v>63.5</v>
      </c>
      <c r="V330" s="81">
        <v>24</v>
      </c>
      <c r="W330" s="81">
        <v>12.5</v>
      </c>
      <c r="X330" s="81">
        <v>6.8</v>
      </c>
      <c r="Y330" s="81">
        <v>13.4</v>
      </c>
      <c r="Z330" s="81">
        <v>0.6</v>
      </c>
      <c r="AA330" s="102">
        <v>70.6683393935493</v>
      </c>
      <c r="AB330" s="102">
        <v>42.8771623944503</v>
      </c>
      <c r="AC330" s="102">
        <v>46.8396786243813</v>
      </c>
      <c r="AD330" s="81"/>
      <c r="AE330" s="81" t="s">
        <v>130</v>
      </c>
      <c r="AF330" s="81">
        <v>80</v>
      </c>
      <c r="AG330" s="81" t="s">
        <v>48</v>
      </c>
      <c r="AH330" s="81">
        <v>150</v>
      </c>
      <c r="AI330" s="81"/>
      <c r="AJ330" s="81"/>
      <c r="AK330" s="102"/>
      <c r="AL330" s="81"/>
      <c r="AM330" s="81"/>
      <c r="AN330" s="81"/>
      <c r="AO330" s="81"/>
      <c r="AP330" s="81"/>
      <c r="AQ330" s="102">
        <v>2027</v>
      </c>
      <c r="AR330" s="81"/>
      <c r="AS330" s="102">
        <v>2027</v>
      </c>
      <c r="AT330" s="118">
        <f>AS330/AS331</f>
        <v>1.2001184132622853</v>
      </c>
      <c r="AU330" s="102"/>
      <c r="AV330" s="102">
        <f>AT330*$AU$335</f>
        <v>2365.033353068877</v>
      </c>
      <c r="AW330" s="102">
        <f>AW329</f>
        <v>1762.3093541893206</v>
      </c>
      <c r="AX330" s="81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</row>
    <row r="331" spans="1:60" ht="15">
      <c r="A331" s="105">
        <v>16</v>
      </c>
      <c r="B331" s="81" t="s">
        <v>168</v>
      </c>
      <c r="C331" s="81" t="s">
        <v>168</v>
      </c>
      <c r="D331" s="81" t="s">
        <v>169</v>
      </c>
      <c r="E331" s="81" t="s">
        <v>136</v>
      </c>
      <c r="F331" s="81" t="s">
        <v>170</v>
      </c>
      <c r="G331" s="81" t="s">
        <v>171</v>
      </c>
      <c r="H331" s="61">
        <v>39986</v>
      </c>
      <c r="I331" s="81" t="s">
        <v>126</v>
      </c>
      <c r="J331" s="81" t="s">
        <v>127</v>
      </c>
      <c r="K331" s="81"/>
      <c r="L331" s="81"/>
      <c r="M331" s="81"/>
      <c r="N331" s="81"/>
      <c r="O331" s="81"/>
      <c r="P331" s="81"/>
      <c r="Q331" s="81"/>
      <c r="R331" s="81"/>
      <c r="S331" s="81"/>
      <c r="T331" s="118">
        <v>1.94812</v>
      </c>
      <c r="U331" s="81">
        <v>63.5</v>
      </c>
      <c r="V331" s="81">
        <v>24</v>
      </c>
      <c r="W331" s="81">
        <v>12.5</v>
      </c>
      <c r="X331" s="81">
        <v>6.8</v>
      </c>
      <c r="Y331" s="81">
        <v>13.4</v>
      </c>
      <c r="Z331" s="81">
        <v>0.6</v>
      </c>
      <c r="AA331" s="102">
        <v>70.6683393935493</v>
      </c>
      <c r="AB331" s="102">
        <v>42.8771623944503</v>
      </c>
      <c r="AC331" s="102">
        <v>46.8396786243813</v>
      </c>
      <c r="AD331" s="81"/>
      <c r="AE331" s="81" t="s">
        <v>130</v>
      </c>
      <c r="AF331" s="81">
        <v>80</v>
      </c>
      <c r="AG331" s="81" t="s">
        <v>48</v>
      </c>
      <c r="AH331" s="81">
        <v>150</v>
      </c>
      <c r="AI331" s="81"/>
      <c r="AJ331" s="81"/>
      <c r="AK331" s="102"/>
      <c r="AL331" s="81"/>
      <c r="AM331" s="81"/>
      <c r="AN331" s="81"/>
      <c r="AO331" s="81"/>
      <c r="AP331" s="81"/>
      <c r="AQ331" s="102">
        <v>1689</v>
      </c>
      <c r="AR331" s="81"/>
      <c r="AS331" s="102">
        <v>1689</v>
      </c>
      <c r="AT331" s="118"/>
      <c r="AU331" s="102"/>
      <c r="AV331" s="102"/>
      <c r="AW331" s="102">
        <f>AW330</f>
        <v>1762.3093541893206</v>
      </c>
      <c r="AX331" s="81"/>
      <c r="AY331" s="81"/>
      <c r="AZ331" s="81"/>
      <c r="BA331" s="81"/>
      <c r="BB331" s="81"/>
      <c r="BC331" s="81"/>
      <c r="BD331" s="81"/>
      <c r="BE331" s="81"/>
      <c r="BF331" s="81"/>
      <c r="BG331" s="81"/>
      <c r="BH331" s="81"/>
    </row>
    <row r="332" spans="1:60" ht="15">
      <c r="A332" s="105">
        <v>16</v>
      </c>
      <c r="B332" s="81" t="s">
        <v>168</v>
      </c>
      <c r="C332" s="81" t="s">
        <v>168</v>
      </c>
      <c r="D332" s="81" t="s">
        <v>169</v>
      </c>
      <c r="E332" s="81" t="s">
        <v>136</v>
      </c>
      <c r="F332" s="81" t="s">
        <v>254</v>
      </c>
      <c r="G332" s="81" t="s">
        <v>254</v>
      </c>
      <c r="H332" s="61">
        <v>39986</v>
      </c>
      <c r="I332" s="81" t="s">
        <v>126</v>
      </c>
      <c r="J332" s="81" t="s">
        <v>127</v>
      </c>
      <c r="K332" s="81"/>
      <c r="L332" s="81"/>
      <c r="M332" s="81"/>
      <c r="N332" s="81"/>
      <c r="O332" s="81"/>
      <c r="P332" s="81"/>
      <c r="Q332" s="81"/>
      <c r="R332" s="81"/>
      <c r="S332" s="81"/>
      <c r="T332" s="118">
        <v>1.94812</v>
      </c>
      <c r="U332" s="81">
        <v>63.5</v>
      </c>
      <c r="V332" s="81">
        <v>24</v>
      </c>
      <c r="W332" s="81">
        <v>12.5</v>
      </c>
      <c r="X332" s="81">
        <v>6.8</v>
      </c>
      <c r="Y332" s="81">
        <v>13.4</v>
      </c>
      <c r="Z332" s="81">
        <v>0.6</v>
      </c>
      <c r="AA332" s="102">
        <v>70.6683393935493</v>
      </c>
      <c r="AB332" s="102">
        <v>42.8771623944503</v>
      </c>
      <c r="AC332" s="102">
        <v>46.8396786243813</v>
      </c>
      <c r="AD332" s="81"/>
      <c r="AE332" s="81" t="s">
        <v>130</v>
      </c>
      <c r="AF332" s="81">
        <v>80</v>
      </c>
      <c r="AG332" s="81" t="s">
        <v>48</v>
      </c>
      <c r="AH332" s="81">
        <v>150</v>
      </c>
      <c r="AI332" s="81"/>
      <c r="AJ332" s="81"/>
      <c r="AK332" s="102"/>
      <c r="AL332" s="81"/>
      <c r="AM332" s="81"/>
      <c r="AN332" s="81"/>
      <c r="AO332" s="81"/>
      <c r="AP332" s="81"/>
      <c r="AQ332" s="102">
        <v>1520</v>
      </c>
      <c r="AR332" s="81"/>
      <c r="AS332" s="102">
        <v>1520</v>
      </c>
      <c r="AT332" s="118">
        <f>AS332/AS331</f>
        <v>0.8999407933688574</v>
      </c>
      <c r="AU332" s="102"/>
      <c r="AV332" s="102">
        <f>AT332*$AU$335</f>
        <v>1773.4833234655616</v>
      </c>
      <c r="AW332" s="102">
        <f>AW331</f>
        <v>1762.3093541893206</v>
      </c>
      <c r="AX332" s="81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</row>
    <row r="333" spans="1:60" ht="15">
      <c r="A333" s="105">
        <v>16</v>
      </c>
      <c r="B333" s="81" t="s">
        <v>168</v>
      </c>
      <c r="C333" s="81" t="s">
        <v>168</v>
      </c>
      <c r="D333" s="81" t="s">
        <v>169</v>
      </c>
      <c r="E333" s="81" t="s">
        <v>136</v>
      </c>
      <c r="F333" s="81" t="s">
        <v>264</v>
      </c>
      <c r="G333" s="81" t="s">
        <v>252</v>
      </c>
      <c r="H333" s="61">
        <v>39986</v>
      </c>
      <c r="I333" s="81" t="s">
        <v>126</v>
      </c>
      <c r="J333" s="81" t="s">
        <v>127</v>
      </c>
      <c r="K333" s="81"/>
      <c r="L333" s="81"/>
      <c r="M333" s="81"/>
      <c r="N333" s="81"/>
      <c r="O333" s="81"/>
      <c r="P333" s="81"/>
      <c r="Q333" s="81"/>
      <c r="R333" s="81"/>
      <c r="S333" s="81"/>
      <c r="T333" s="118">
        <v>1.94812</v>
      </c>
      <c r="U333" s="81">
        <v>63.5</v>
      </c>
      <c r="V333" s="81">
        <v>24</v>
      </c>
      <c r="W333" s="81">
        <v>12.5</v>
      </c>
      <c r="X333" s="81">
        <v>6.8</v>
      </c>
      <c r="Y333" s="81">
        <v>13.4</v>
      </c>
      <c r="Z333" s="81">
        <v>0.6</v>
      </c>
      <c r="AA333" s="102">
        <v>70.6683393935493</v>
      </c>
      <c r="AB333" s="102">
        <v>42.8771623944503</v>
      </c>
      <c r="AC333" s="102">
        <v>46.8396786243813</v>
      </c>
      <c r="AD333" s="81"/>
      <c r="AE333" s="81" t="s">
        <v>130</v>
      </c>
      <c r="AF333" s="81">
        <v>80</v>
      </c>
      <c r="AG333" s="81" t="s">
        <v>48</v>
      </c>
      <c r="AH333" s="81">
        <v>150</v>
      </c>
      <c r="AI333" s="81"/>
      <c r="AJ333" s="81"/>
      <c r="AK333" s="102"/>
      <c r="AL333" s="81"/>
      <c r="AM333" s="81"/>
      <c r="AN333" s="81"/>
      <c r="AO333" s="81"/>
      <c r="AP333" s="81"/>
      <c r="AQ333" s="102">
        <v>1520</v>
      </c>
      <c r="AR333" s="81"/>
      <c r="AS333" s="102">
        <v>1520</v>
      </c>
      <c r="AT333" s="118">
        <f>AS333/AS334</f>
        <v>1</v>
      </c>
      <c r="AU333" s="102"/>
      <c r="AV333" s="102">
        <f>AT333*$AU$335</f>
        <v>1970.6666666666667</v>
      </c>
      <c r="AW333" s="102">
        <f>AW332</f>
        <v>1762.3093541893206</v>
      </c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</row>
    <row r="334" spans="1:60" ht="15">
      <c r="A334" s="105">
        <v>16</v>
      </c>
      <c r="B334" s="81" t="s">
        <v>168</v>
      </c>
      <c r="C334" s="81" t="s">
        <v>168</v>
      </c>
      <c r="D334" s="81" t="s">
        <v>169</v>
      </c>
      <c r="E334" s="81" t="s">
        <v>136</v>
      </c>
      <c r="F334" s="81" t="s">
        <v>170</v>
      </c>
      <c r="G334" s="81" t="s">
        <v>171</v>
      </c>
      <c r="H334" s="61">
        <v>39986</v>
      </c>
      <c r="I334" s="81" t="s">
        <v>126</v>
      </c>
      <c r="J334" s="81" t="s">
        <v>127</v>
      </c>
      <c r="K334" s="81"/>
      <c r="L334" s="81"/>
      <c r="M334" s="81"/>
      <c r="N334" s="81"/>
      <c r="O334" s="81"/>
      <c r="P334" s="81"/>
      <c r="Q334" s="81"/>
      <c r="R334" s="81"/>
      <c r="S334" s="81"/>
      <c r="T334" s="118">
        <v>1.94812</v>
      </c>
      <c r="U334" s="81">
        <v>63.5</v>
      </c>
      <c r="V334" s="81">
        <v>24</v>
      </c>
      <c r="W334" s="81">
        <v>12.5</v>
      </c>
      <c r="X334" s="81">
        <v>6.8</v>
      </c>
      <c r="Y334" s="81">
        <v>13.4</v>
      </c>
      <c r="Z334" s="81">
        <v>0.6</v>
      </c>
      <c r="AA334" s="102">
        <v>70.6683393935493</v>
      </c>
      <c r="AB334" s="102">
        <v>42.8771623944503</v>
      </c>
      <c r="AC334" s="102">
        <v>46.8396786243813</v>
      </c>
      <c r="AD334" s="81"/>
      <c r="AE334" s="81" t="s">
        <v>130</v>
      </c>
      <c r="AF334" s="81">
        <v>80</v>
      </c>
      <c r="AG334" s="81" t="s">
        <v>48</v>
      </c>
      <c r="AH334" s="81">
        <v>150</v>
      </c>
      <c r="AI334" s="81"/>
      <c r="AJ334" s="81"/>
      <c r="AK334" s="102"/>
      <c r="AL334" s="81"/>
      <c r="AM334" s="81"/>
      <c r="AN334" s="81"/>
      <c r="AO334" s="81"/>
      <c r="AP334" s="81"/>
      <c r="AQ334" s="102">
        <v>1520</v>
      </c>
      <c r="AR334" s="81"/>
      <c r="AS334" s="102">
        <v>1520</v>
      </c>
      <c r="AT334" s="118"/>
      <c r="AU334" s="102"/>
      <c r="AV334" s="102"/>
      <c r="AW334" s="102">
        <f>AW333</f>
        <v>1762.3093541893206</v>
      </c>
      <c r="AX334" s="81"/>
      <c r="AY334" s="81"/>
      <c r="AZ334" s="81"/>
      <c r="BA334" s="81"/>
      <c r="BB334" s="81"/>
      <c r="BC334" s="81"/>
      <c r="BD334" s="81"/>
      <c r="BE334" s="81"/>
      <c r="BF334" s="81"/>
      <c r="BG334" s="81"/>
      <c r="BH334" s="81"/>
    </row>
    <row r="335" spans="1:60" ht="15">
      <c r="A335" s="119">
        <v>16</v>
      </c>
      <c r="B335" s="123" t="s">
        <v>168</v>
      </c>
      <c r="C335" s="123" t="s">
        <v>168</v>
      </c>
      <c r="D335" s="123" t="s">
        <v>169</v>
      </c>
      <c r="E335" s="123" t="s">
        <v>136</v>
      </c>
      <c r="F335" s="123" t="s">
        <v>270</v>
      </c>
      <c r="G335" s="123" t="s">
        <v>105</v>
      </c>
      <c r="H335" s="97">
        <v>39986</v>
      </c>
      <c r="I335" s="123" t="s">
        <v>126</v>
      </c>
      <c r="J335" s="123" t="s">
        <v>127</v>
      </c>
      <c r="K335" s="123"/>
      <c r="L335" s="123"/>
      <c r="M335" s="123"/>
      <c r="N335" s="123"/>
      <c r="O335" s="123"/>
      <c r="P335" s="123"/>
      <c r="Q335" s="123"/>
      <c r="R335" s="123"/>
      <c r="S335" s="123"/>
      <c r="T335" s="115">
        <v>1.94812</v>
      </c>
      <c r="U335" s="123">
        <v>63.5</v>
      </c>
      <c r="V335" s="123">
        <v>24</v>
      </c>
      <c r="W335" s="123">
        <v>12.5</v>
      </c>
      <c r="X335" s="123">
        <v>6.8</v>
      </c>
      <c r="Y335" s="123">
        <v>13.4</v>
      </c>
      <c r="Z335" s="123">
        <v>0.6</v>
      </c>
      <c r="AA335" s="111">
        <v>70.6683393935493</v>
      </c>
      <c r="AB335" s="111">
        <v>42.8771623944503</v>
      </c>
      <c r="AC335" s="111">
        <v>46.8396786243813</v>
      </c>
      <c r="AD335" s="123"/>
      <c r="AE335" s="123" t="s">
        <v>130</v>
      </c>
      <c r="AF335" s="123">
        <v>80</v>
      </c>
      <c r="AG335" s="123" t="s">
        <v>48</v>
      </c>
      <c r="AH335" s="123">
        <v>150</v>
      </c>
      <c r="AI335" s="123"/>
      <c r="AJ335" s="123"/>
      <c r="AK335" s="111"/>
      <c r="AL335" s="123"/>
      <c r="AM335" s="123"/>
      <c r="AN335" s="123"/>
      <c r="AO335" s="123"/>
      <c r="AP335" s="123"/>
      <c r="AQ335" s="111">
        <v>1440</v>
      </c>
      <c r="AR335" s="123"/>
      <c r="AS335" s="111">
        <v>1440</v>
      </c>
      <c r="AT335" s="115">
        <f>AS335/AS334</f>
        <v>0.9473684210526315</v>
      </c>
      <c r="AU335" s="111">
        <f>AVERAGE(AS319,AS322,AS325,AS328,AS331,AS334)</f>
        <v>1970.6666666666667</v>
      </c>
      <c r="AV335" s="111">
        <f>AT335*$AU$335</f>
        <v>1866.9473684210525</v>
      </c>
      <c r="AW335" s="111">
        <f>AW334</f>
        <v>1762.3093541893206</v>
      </c>
      <c r="AX335" s="123"/>
      <c r="AY335" s="123"/>
      <c r="AZ335" s="123"/>
      <c r="BA335" s="123"/>
      <c r="BB335" s="123"/>
      <c r="BC335" s="123"/>
      <c r="BD335" s="123"/>
      <c r="BE335" s="123"/>
      <c r="BF335" s="123"/>
      <c r="BG335" s="123"/>
      <c r="BH335" s="123"/>
    </row>
    <row r="336" spans="2:60" ht="15">
      <c r="B336" s="17" t="s">
        <v>31</v>
      </c>
      <c r="C336" s="17" t="s">
        <v>32</v>
      </c>
      <c r="D336" s="17" t="s">
        <v>34</v>
      </c>
      <c r="E336" s="17" t="s">
        <v>35</v>
      </c>
      <c r="F336" s="17" t="s">
        <v>21</v>
      </c>
      <c r="H336" s="20">
        <v>40372</v>
      </c>
      <c r="I336" s="17" t="s">
        <v>38</v>
      </c>
      <c r="J336" s="17"/>
      <c r="K336" s="17"/>
      <c r="L336" s="17"/>
      <c r="M336" s="17">
        <v>3.4</v>
      </c>
      <c r="N336" s="17">
        <v>2.94</v>
      </c>
      <c r="O336" s="17">
        <v>3.14</v>
      </c>
      <c r="P336" s="17"/>
      <c r="T336" s="17">
        <v>4.09</v>
      </c>
      <c r="U336" s="17">
        <v>50.5</v>
      </c>
      <c r="V336" s="17">
        <v>25.5</v>
      </c>
      <c r="W336" s="17">
        <v>24</v>
      </c>
      <c r="X336" s="63">
        <v>6.4</v>
      </c>
      <c r="Y336" s="63">
        <v>92.1</v>
      </c>
      <c r="Z336" s="63">
        <v>0.7</v>
      </c>
      <c r="AA336" s="75">
        <v>189</v>
      </c>
      <c r="AB336" s="75">
        <v>140</v>
      </c>
      <c r="AC336" s="75">
        <v>76</v>
      </c>
      <c r="AE336" s="17" t="s">
        <v>41</v>
      </c>
      <c r="AF336" s="17">
        <v>120</v>
      </c>
      <c r="AG336" s="17" t="s">
        <v>42</v>
      </c>
      <c r="AH336" s="17">
        <v>180</v>
      </c>
      <c r="AI336" s="17">
        <v>15</v>
      </c>
      <c r="AJ336" s="17" t="s">
        <v>43</v>
      </c>
      <c r="AK336" s="17">
        <v>3800</v>
      </c>
      <c r="AN336" s="17">
        <v>21</v>
      </c>
      <c r="AO336" s="17">
        <v>0.05</v>
      </c>
      <c r="AP336" s="17">
        <v>265</v>
      </c>
      <c r="AQ336" s="17">
        <v>5300</v>
      </c>
      <c r="AR336" s="17">
        <v>11.4</v>
      </c>
      <c r="AW336" s="69" t="e">
        <f>+AU336/AV336</f>
        <v>#DIV/0!</v>
      </c>
      <c r="AZ336" s="17">
        <v>42</v>
      </c>
      <c r="BA336" s="17">
        <v>42</v>
      </c>
      <c r="BB336" s="17">
        <v>7</v>
      </c>
      <c r="BC336" s="17">
        <v>30</v>
      </c>
      <c r="BD336" s="17">
        <v>3</v>
      </c>
      <c r="BE336" s="17">
        <v>98</v>
      </c>
      <c r="BF336" s="17">
        <v>72</v>
      </c>
      <c r="BG336" s="17">
        <v>30</v>
      </c>
      <c r="BH336" s="17">
        <v>62</v>
      </c>
    </row>
    <row r="337" spans="2:60" ht="15">
      <c r="B337" s="5" t="s">
        <v>31</v>
      </c>
      <c r="C337" s="5" t="s">
        <v>32</v>
      </c>
      <c r="D337" s="5" t="s">
        <v>34</v>
      </c>
      <c r="E337" s="5" t="s">
        <v>35</v>
      </c>
      <c r="F337" s="5" t="s">
        <v>51</v>
      </c>
      <c r="H337" s="90">
        <v>40372</v>
      </c>
      <c r="I337" s="5" t="s">
        <v>38</v>
      </c>
      <c r="J337" s="5"/>
      <c r="K337" s="5"/>
      <c r="L337" s="5"/>
      <c r="M337" s="5">
        <v>3.4</v>
      </c>
      <c r="N337" s="5">
        <v>2.94</v>
      </c>
      <c r="O337" s="5">
        <v>3.14</v>
      </c>
      <c r="P337" s="5"/>
      <c r="T337" s="5">
        <v>4.09</v>
      </c>
      <c r="U337" s="5">
        <v>50.5</v>
      </c>
      <c r="V337" s="5">
        <v>25.5</v>
      </c>
      <c r="W337" s="5">
        <v>24</v>
      </c>
      <c r="X337" s="33">
        <v>6.4</v>
      </c>
      <c r="Y337" s="33">
        <v>92.1</v>
      </c>
      <c r="Z337" s="33">
        <v>0.7</v>
      </c>
      <c r="AA337" s="43">
        <v>189</v>
      </c>
      <c r="AB337" s="43">
        <v>140</v>
      </c>
      <c r="AC337" s="43">
        <v>76</v>
      </c>
      <c r="AE337" s="5" t="s">
        <v>41</v>
      </c>
      <c r="AF337" s="5">
        <v>120</v>
      </c>
      <c r="AG337" s="5" t="s">
        <v>42</v>
      </c>
      <c r="AH337" s="5">
        <v>180</v>
      </c>
      <c r="AI337" s="5">
        <v>15</v>
      </c>
      <c r="AJ337" s="5" t="s">
        <v>43</v>
      </c>
      <c r="AK337" s="5">
        <v>3800</v>
      </c>
      <c r="AN337" s="5">
        <v>21</v>
      </c>
      <c r="AO337" s="5">
        <v>0.09</v>
      </c>
      <c r="AP337" s="5">
        <v>490</v>
      </c>
      <c r="AQ337" s="43">
        <v>5444.44444444444</v>
      </c>
      <c r="AR337" s="5">
        <v>7.9</v>
      </c>
      <c r="AW337" s="39" t="e">
        <f>+AU337/AV336</f>
        <v>#DIV/0!</v>
      </c>
      <c r="AZ337" s="5">
        <v>42</v>
      </c>
      <c r="BA337" s="5">
        <v>42</v>
      </c>
      <c r="BB337" s="5">
        <v>7</v>
      </c>
      <c r="BC337" s="5">
        <v>30</v>
      </c>
      <c r="BD337" s="5">
        <v>3</v>
      </c>
      <c r="BE337" s="5">
        <v>98</v>
      </c>
      <c r="BF337" s="5">
        <v>72</v>
      </c>
      <c r="BG337" s="5">
        <v>30</v>
      </c>
      <c r="BH337" s="5">
        <v>62</v>
      </c>
    </row>
    <row r="338" spans="2:60" ht="15">
      <c r="B338" s="5" t="s">
        <v>31</v>
      </c>
      <c r="C338" s="5" t="s">
        <v>32</v>
      </c>
      <c r="D338" s="5" t="s">
        <v>34</v>
      </c>
      <c r="E338" s="5" t="s">
        <v>35</v>
      </c>
      <c r="F338" s="5" t="s">
        <v>94</v>
      </c>
      <c r="H338" s="90">
        <v>40372</v>
      </c>
      <c r="I338" s="5" t="s">
        <v>38</v>
      </c>
      <c r="J338" s="5"/>
      <c r="K338" s="5"/>
      <c r="L338" s="5"/>
      <c r="M338" s="5">
        <v>3.4</v>
      </c>
      <c r="N338" s="5">
        <v>2.94</v>
      </c>
      <c r="O338" s="5">
        <v>3.14</v>
      </c>
      <c r="P338" s="5"/>
      <c r="T338" s="5">
        <v>4.09</v>
      </c>
      <c r="U338" s="5">
        <v>50.5</v>
      </c>
      <c r="V338" s="5">
        <v>25.5</v>
      </c>
      <c r="W338" s="5">
        <v>24</v>
      </c>
      <c r="X338" s="33">
        <v>6.4</v>
      </c>
      <c r="Y338" s="33">
        <v>92.1</v>
      </c>
      <c r="Z338" s="33">
        <v>0.7</v>
      </c>
      <c r="AA338" s="43">
        <v>189</v>
      </c>
      <c r="AB338" s="43">
        <v>140</v>
      </c>
      <c r="AC338" s="43">
        <v>76</v>
      </c>
      <c r="AE338" s="5" t="s">
        <v>41</v>
      </c>
      <c r="AF338" s="5">
        <v>120</v>
      </c>
      <c r="AG338" s="5" t="s">
        <v>42</v>
      </c>
      <c r="AH338" s="5">
        <v>180</v>
      </c>
      <c r="AI338" s="5">
        <v>15</v>
      </c>
      <c r="AJ338" s="5" t="s">
        <v>43</v>
      </c>
      <c r="AK338" s="5">
        <v>3800</v>
      </c>
      <c r="AN338" s="5">
        <v>21</v>
      </c>
      <c r="AO338" s="5">
        <v>0.09</v>
      </c>
      <c r="AP338" s="5">
        <v>425</v>
      </c>
      <c r="AQ338" s="43">
        <v>4722.22222222222</v>
      </c>
      <c r="AR338" s="5">
        <v>8</v>
      </c>
      <c r="AW338" s="39" t="e">
        <f>+AU338/AV339</f>
        <v>#DIV/0!</v>
      </c>
      <c r="AZ338" s="5">
        <v>42</v>
      </c>
      <c r="BA338" s="5">
        <v>42</v>
      </c>
      <c r="BB338" s="5">
        <v>7</v>
      </c>
      <c r="BC338" s="5">
        <v>30</v>
      </c>
      <c r="BD338" s="5">
        <v>3</v>
      </c>
      <c r="BE338" s="5">
        <v>98</v>
      </c>
      <c r="BF338" s="5">
        <v>72</v>
      </c>
      <c r="BG338" s="5">
        <v>30</v>
      </c>
      <c r="BH338" s="5">
        <v>62</v>
      </c>
    </row>
    <row r="339" spans="2:60" ht="15">
      <c r="B339" s="5" t="s">
        <v>31</v>
      </c>
      <c r="C339" s="5" t="s">
        <v>32</v>
      </c>
      <c r="D339" s="5" t="s">
        <v>34</v>
      </c>
      <c r="E339" s="5" t="s">
        <v>35</v>
      </c>
      <c r="F339" s="5" t="s">
        <v>21</v>
      </c>
      <c r="H339" s="90">
        <v>40372</v>
      </c>
      <c r="I339" s="5" t="s">
        <v>38</v>
      </c>
      <c r="J339" s="5"/>
      <c r="K339" s="5"/>
      <c r="L339" s="5"/>
      <c r="M339" s="5">
        <v>3.4</v>
      </c>
      <c r="N339" s="5">
        <v>2.94</v>
      </c>
      <c r="O339" s="5">
        <v>3.14</v>
      </c>
      <c r="P339" s="5"/>
      <c r="T339" s="5">
        <v>4.09</v>
      </c>
      <c r="U339" s="5">
        <v>50.5</v>
      </c>
      <c r="V339" s="5">
        <v>25.5</v>
      </c>
      <c r="W339" s="5">
        <v>24</v>
      </c>
      <c r="X339" s="33">
        <v>6.4</v>
      </c>
      <c r="Y339" s="33">
        <v>92.1</v>
      </c>
      <c r="Z339" s="33">
        <v>0.7</v>
      </c>
      <c r="AA339" s="43">
        <v>189</v>
      </c>
      <c r="AB339" s="43">
        <v>140</v>
      </c>
      <c r="AC339" s="43">
        <v>76</v>
      </c>
      <c r="AE339" s="5" t="s">
        <v>41</v>
      </c>
      <c r="AF339" s="5">
        <v>120</v>
      </c>
      <c r="AG339" s="5" t="s">
        <v>42</v>
      </c>
      <c r="AH339" s="5">
        <v>180</v>
      </c>
      <c r="AI339" s="5">
        <v>15</v>
      </c>
      <c r="AJ339" s="5" t="s">
        <v>43</v>
      </c>
      <c r="AK339" s="5">
        <v>3800</v>
      </c>
      <c r="AN339" s="5">
        <v>21</v>
      </c>
      <c r="AO339" s="5">
        <v>0.05</v>
      </c>
      <c r="AP339" s="5">
        <v>235</v>
      </c>
      <c r="AQ339" s="43">
        <v>4700</v>
      </c>
      <c r="AR339" s="5">
        <v>14</v>
      </c>
      <c r="AW339" s="39" t="e">
        <f>+AU339/AV339</f>
        <v>#DIV/0!</v>
      </c>
      <c r="AZ339" s="5">
        <v>42</v>
      </c>
      <c r="BA339" s="5">
        <v>42</v>
      </c>
      <c r="BB339" s="5">
        <v>7</v>
      </c>
      <c r="BC339" s="5">
        <v>30</v>
      </c>
      <c r="BD339" s="5">
        <v>3</v>
      </c>
      <c r="BE339" s="5">
        <v>98</v>
      </c>
      <c r="BF339" s="5">
        <v>72</v>
      </c>
      <c r="BG339" s="5">
        <v>30</v>
      </c>
      <c r="BH339" s="5">
        <v>62</v>
      </c>
    </row>
    <row r="340" spans="2:60" ht="15">
      <c r="B340" s="5" t="s">
        <v>31</v>
      </c>
      <c r="C340" s="5" t="s">
        <v>32</v>
      </c>
      <c r="D340" s="5" t="s">
        <v>34</v>
      </c>
      <c r="E340" s="5" t="s">
        <v>35</v>
      </c>
      <c r="F340" s="5" t="s">
        <v>105</v>
      </c>
      <c r="H340" s="90">
        <v>40372</v>
      </c>
      <c r="I340" s="5" t="s">
        <v>38</v>
      </c>
      <c r="J340" s="5"/>
      <c r="K340" s="5"/>
      <c r="L340" s="5"/>
      <c r="M340" s="5">
        <v>3.4</v>
      </c>
      <c r="N340" s="5">
        <v>2.94</v>
      </c>
      <c r="O340" s="5">
        <v>3.14</v>
      </c>
      <c r="P340" s="5"/>
      <c r="T340" s="5">
        <v>4.09</v>
      </c>
      <c r="U340" s="5">
        <v>50.5</v>
      </c>
      <c r="V340" s="5">
        <v>25.5</v>
      </c>
      <c r="W340" s="5">
        <v>24</v>
      </c>
      <c r="X340" s="33">
        <v>6.4</v>
      </c>
      <c r="Y340" s="33">
        <v>92.1</v>
      </c>
      <c r="Z340" s="33">
        <v>0.7</v>
      </c>
      <c r="AA340" s="43">
        <v>189</v>
      </c>
      <c r="AB340" s="43">
        <v>140</v>
      </c>
      <c r="AC340" s="43">
        <v>76</v>
      </c>
      <c r="AE340" s="5" t="s">
        <v>41</v>
      </c>
      <c r="AF340" s="5">
        <v>120</v>
      </c>
      <c r="AG340" s="5" t="s">
        <v>42</v>
      </c>
      <c r="AH340" s="5">
        <v>180</v>
      </c>
      <c r="AI340" s="5">
        <v>15</v>
      </c>
      <c r="AJ340" s="5" t="s">
        <v>43</v>
      </c>
      <c r="AK340" s="5">
        <v>3800</v>
      </c>
      <c r="AN340" s="5">
        <v>21</v>
      </c>
      <c r="AO340" s="5">
        <v>0.09</v>
      </c>
      <c r="AP340" s="5">
        <v>375</v>
      </c>
      <c r="AQ340" s="43">
        <v>4166.66666666667</v>
      </c>
      <c r="AR340" s="5">
        <v>7</v>
      </c>
      <c r="AW340" s="39" t="e">
        <f>+AU340/AV339</f>
        <v>#DIV/0!</v>
      </c>
      <c r="AZ340" s="5">
        <v>42</v>
      </c>
      <c r="BA340" s="5">
        <v>42</v>
      </c>
      <c r="BB340" s="5">
        <v>7</v>
      </c>
      <c r="BC340" s="5">
        <v>30</v>
      </c>
      <c r="BD340" s="5">
        <v>3</v>
      </c>
      <c r="BE340" s="5">
        <v>98</v>
      </c>
      <c r="BF340" s="5">
        <v>72</v>
      </c>
      <c r="BG340" s="5">
        <v>30</v>
      </c>
      <c r="BH340" s="5">
        <v>62</v>
      </c>
    </row>
    <row r="341" spans="2:60" ht="15">
      <c r="B341" s="5" t="s">
        <v>31</v>
      </c>
      <c r="C341" s="5" t="s">
        <v>32</v>
      </c>
      <c r="D341" s="5" t="s">
        <v>34</v>
      </c>
      <c r="E341" s="5" t="s">
        <v>35</v>
      </c>
      <c r="F341" s="5" t="s">
        <v>59</v>
      </c>
      <c r="H341" s="90">
        <v>40372</v>
      </c>
      <c r="I341" s="5" t="s">
        <v>38</v>
      </c>
      <c r="J341" s="5"/>
      <c r="K341" s="5"/>
      <c r="L341" s="5"/>
      <c r="M341" s="5">
        <v>3.4</v>
      </c>
      <c r="N341" s="5">
        <v>2.94</v>
      </c>
      <c r="O341" s="5">
        <v>3.14</v>
      </c>
      <c r="P341" s="5"/>
      <c r="T341" s="5">
        <v>4.09</v>
      </c>
      <c r="U341" s="5">
        <v>50.5</v>
      </c>
      <c r="V341" s="5">
        <v>25.5</v>
      </c>
      <c r="W341" s="5">
        <v>24</v>
      </c>
      <c r="X341" s="33">
        <v>6.4</v>
      </c>
      <c r="Y341" s="33">
        <v>92.1</v>
      </c>
      <c r="Z341" s="33">
        <v>0.7</v>
      </c>
      <c r="AA341" s="43">
        <v>189</v>
      </c>
      <c r="AB341" s="43">
        <v>140</v>
      </c>
      <c r="AC341" s="43">
        <v>76</v>
      </c>
      <c r="AE341" s="5" t="s">
        <v>41</v>
      </c>
      <c r="AF341" s="5">
        <v>120</v>
      </c>
      <c r="AG341" s="5" t="s">
        <v>42</v>
      </c>
      <c r="AH341" s="5">
        <v>180</v>
      </c>
      <c r="AI341" s="5">
        <v>15</v>
      </c>
      <c r="AJ341" s="5" t="s">
        <v>43</v>
      </c>
      <c r="AK341" s="5">
        <v>3800</v>
      </c>
      <c r="AN341" s="5">
        <v>21</v>
      </c>
      <c r="AO341" s="5">
        <v>0.09</v>
      </c>
      <c r="AP341" s="5">
        <v>410</v>
      </c>
      <c r="AQ341" s="43">
        <v>4555.55555555556</v>
      </c>
      <c r="AR341" s="5">
        <v>9</v>
      </c>
      <c r="AW341" s="39" t="e">
        <f>+AU341/AV342</f>
        <v>#DIV/0!</v>
      </c>
      <c r="AZ341" s="5">
        <v>42</v>
      </c>
      <c r="BA341" s="5">
        <v>42</v>
      </c>
      <c r="BB341" s="5">
        <v>7</v>
      </c>
      <c r="BC341" s="5">
        <v>30</v>
      </c>
      <c r="BD341" s="5">
        <v>3</v>
      </c>
      <c r="BE341" s="5">
        <v>98</v>
      </c>
      <c r="BF341" s="5">
        <v>72</v>
      </c>
      <c r="BG341" s="5">
        <v>30</v>
      </c>
      <c r="BH341" s="5">
        <v>62</v>
      </c>
    </row>
    <row r="342" spans="2:60" ht="15">
      <c r="B342" s="5" t="s">
        <v>31</v>
      </c>
      <c r="C342" s="5" t="s">
        <v>32</v>
      </c>
      <c r="D342" s="5" t="s">
        <v>34</v>
      </c>
      <c r="E342" s="5" t="s">
        <v>35</v>
      </c>
      <c r="F342" s="5" t="s">
        <v>21</v>
      </c>
      <c r="H342" s="90">
        <v>40372</v>
      </c>
      <c r="I342" s="5" t="s">
        <v>38</v>
      </c>
      <c r="J342" s="5"/>
      <c r="K342" s="5"/>
      <c r="L342" s="5"/>
      <c r="M342" s="5">
        <v>3.4</v>
      </c>
      <c r="N342" s="5">
        <v>2.94</v>
      </c>
      <c r="O342" s="5">
        <v>3.14</v>
      </c>
      <c r="P342" s="5"/>
      <c r="T342" s="5">
        <v>4.09</v>
      </c>
      <c r="U342" s="5">
        <v>50.5</v>
      </c>
      <c r="V342" s="5">
        <v>25.5</v>
      </c>
      <c r="W342" s="5">
        <v>24</v>
      </c>
      <c r="X342" s="33">
        <v>6.4</v>
      </c>
      <c r="Y342" s="33">
        <v>92.1</v>
      </c>
      <c r="Z342" s="33">
        <v>0.7</v>
      </c>
      <c r="AA342" s="43">
        <v>189</v>
      </c>
      <c r="AB342" s="43">
        <v>140</v>
      </c>
      <c r="AC342" s="43">
        <v>76</v>
      </c>
      <c r="AE342" s="5" t="s">
        <v>41</v>
      </c>
      <c r="AF342" s="5">
        <v>120</v>
      </c>
      <c r="AG342" s="5" t="s">
        <v>42</v>
      </c>
      <c r="AH342" s="5">
        <v>180</v>
      </c>
      <c r="AI342" s="5">
        <v>15</v>
      </c>
      <c r="AJ342" s="5" t="s">
        <v>43</v>
      </c>
      <c r="AK342" s="5">
        <v>3800</v>
      </c>
      <c r="AN342" s="5">
        <v>21</v>
      </c>
      <c r="AO342" s="5">
        <v>0.05</v>
      </c>
      <c r="AP342" s="5">
        <v>205</v>
      </c>
      <c r="AQ342" s="43">
        <v>4100</v>
      </c>
      <c r="AR342" s="5">
        <v>8.1</v>
      </c>
      <c r="AW342" s="39" t="e">
        <f>+AU342/AV342</f>
        <v>#DIV/0!</v>
      </c>
      <c r="AZ342" s="5">
        <v>42</v>
      </c>
      <c r="BA342" s="5">
        <v>42</v>
      </c>
      <c r="BB342" s="5">
        <v>7</v>
      </c>
      <c r="BC342" s="5">
        <v>30</v>
      </c>
      <c r="BD342" s="5">
        <v>3</v>
      </c>
      <c r="BE342" s="5">
        <v>98</v>
      </c>
      <c r="BF342" s="5">
        <v>72</v>
      </c>
      <c r="BG342" s="5">
        <v>30</v>
      </c>
      <c r="BH342" s="5">
        <v>62</v>
      </c>
    </row>
    <row r="343" spans="2:60" ht="15">
      <c r="B343" s="5" t="s">
        <v>31</v>
      </c>
      <c r="C343" s="5" t="s">
        <v>32</v>
      </c>
      <c r="D343" s="5" t="s">
        <v>34</v>
      </c>
      <c r="E343" s="5" t="s">
        <v>35</v>
      </c>
      <c r="F343" s="5" t="s">
        <v>60</v>
      </c>
      <c r="H343" s="90">
        <v>40372</v>
      </c>
      <c r="I343" s="5" t="s">
        <v>38</v>
      </c>
      <c r="J343" s="5"/>
      <c r="K343" s="5"/>
      <c r="L343" s="5"/>
      <c r="M343" s="5">
        <v>3.4</v>
      </c>
      <c r="N343" s="5">
        <v>2.94</v>
      </c>
      <c r="O343" s="5">
        <v>3.14</v>
      </c>
      <c r="P343" s="5"/>
      <c r="T343" s="5">
        <v>4.09</v>
      </c>
      <c r="U343" s="5">
        <v>50.5</v>
      </c>
      <c r="V343" s="5">
        <v>25.5</v>
      </c>
      <c r="W343" s="5">
        <v>24</v>
      </c>
      <c r="X343" s="33">
        <v>6.4</v>
      </c>
      <c r="Y343" s="33">
        <v>92.1</v>
      </c>
      <c r="Z343" s="33">
        <v>0.7</v>
      </c>
      <c r="AA343" s="43">
        <v>189</v>
      </c>
      <c r="AB343" s="43">
        <v>140</v>
      </c>
      <c r="AC343" s="43">
        <v>76</v>
      </c>
      <c r="AE343" s="5" t="s">
        <v>41</v>
      </c>
      <c r="AF343" s="5">
        <v>120</v>
      </c>
      <c r="AG343" s="5" t="s">
        <v>42</v>
      </c>
      <c r="AH343" s="5">
        <v>180</v>
      </c>
      <c r="AI343" s="5">
        <v>15</v>
      </c>
      <c r="AJ343" s="5" t="s">
        <v>43</v>
      </c>
      <c r="AK343" s="5">
        <v>3800</v>
      </c>
      <c r="AN343" s="5">
        <v>21</v>
      </c>
      <c r="AO343" s="5">
        <v>0.09</v>
      </c>
      <c r="AP343" s="5">
        <v>420</v>
      </c>
      <c r="AQ343" s="43">
        <v>4666.66666666667</v>
      </c>
      <c r="AR343" s="5">
        <v>9</v>
      </c>
      <c r="AW343" s="39" t="e">
        <f>+AU343/AV342</f>
        <v>#DIV/0!</v>
      </c>
      <c r="AZ343" s="5">
        <v>42</v>
      </c>
      <c r="BA343" s="5">
        <v>42</v>
      </c>
      <c r="BB343" s="5">
        <v>7</v>
      </c>
      <c r="BC343" s="5">
        <v>30</v>
      </c>
      <c r="BD343" s="5">
        <v>3</v>
      </c>
      <c r="BE343" s="5">
        <v>98</v>
      </c>
      <c r="BF343" s="5">
        <v>72</v>
      </c>
      <c r="BG343" s="5">
        <v>30</v>
      </c>
      <c r="BH343" s="5">
        <v>62</v>
      </c>
    </row>
    <row r="344" spans="2:60" ht="15">
      <c r="B344" s="5" t="s">
        <v>31</v>
      </c>
      <c r="C344" s="5" t="s">
        <v>32</v>
      </c>
      <c r="D344" s="5" t="s">
        <v>34</v>
      </c>
      <c r="E344" s="5" t="s">
        <v>35</v>
      </c>
      <c r="F344" s="5" t="s">
        <v>116</v>
      </c>
      <c r="H344" s="90">
        <v>40372</v>
      </c>
      <c r="I344" s="5" t="s">
        <v>38</v>
      </c>
      <c r="J344" s="5"/>
      <c r="K344" s="5"/>
      <c r="L344" s="5"/>
      <c r="M344" s="5">
        <v>3.4</v>
      </c>
      <c r="N344" s="5">
        <v>2.94</v>
      </c>
      <c r="O344" s="5">
        <v>3.14</v>
      </c>
      <c r="P344" s="5"/>
      <c r="T344" s="5">
        <v>4.09</v>
      </c>
      <c r="U344" s="5">
        <v>50.5</v>
      </c>
      <c r="V344" s="5">
        <v>25.5</v>
      </c>
      <c r="W344" s="5">
        <v>24</v>
      </c>
      <c r="X344" s="33">
        <v>6.4</v>
      </c>
      <c r="Y344" s="33">
        <v>92.1</v>
      </c>
      <c r="Z344" s="33">
        <v>0.7</v>
      </c>
      <c r="AA344" s="43">
        <v>189</v>
      </c>
      <c r="AB344" s="43">
        <v>140</v>
      </c>
      <c r="AC344" s="43">
        <v>76</v>
      </c>
      <c r="AE344" s="5" t="s">
        <v>41</v>
      </c>
      <c r="AF344" s="5">
        <v>120</v>
      </c>
      <c r="AG344" s="5" t="s">
        <v>42</v>
      </c>
      <c r="AH344" s="5">
        <v>180</v>
      </c>
      <c r="AI344" s="5">
        <v>15</v>
      </c>
      <c r="AJ344" s="5" t="s">
        <v>43</v>
      </c>
      <c r="AK344" s="5">
        <v>3800</v>
      </c>
      <c r="AN344" s="5">
        <v>21</v>
      </c>
      <c r="AO344" s="5">
        <v>0.09</v>
      </c>
      <c r="AP344" s="5">
        <v>390</v>
      </c>
      <c r="AQ344" s="43">
        <v>4333.33333333333</v>
      </c>
      <c r="AR344" s="5">
        <v>7.7</v>
      </c>
      <c r="AW344" s="39" t="e">
        <f>+AU344/AV345</f>
        <v>#DIV/0!</v>
      </c>
      <c r="AZ344" s="5">
        <v>42</v>
      </c>
      <c r="BA344" s="5">
        <v>42</v>
      </c>
      <c r="BB344" s="5">
        <v>7</v>
      </c>
      <c r="BC344" s="5">
        <v>30</v>
      </c>
      <c r="BD344" s="5">
        <v>3</v>
      </c>
      <c r="BE344" s="5">
        <v>98</v>
      </c>
      <c r="BF344" s="5">
        <v>72</v>
      </c>
      <c r="BG344" s="5">
        <v>30</v>
      </c>
      <c r="BH344" s="5">
        <v>62</v>
      </c>
    </row>
    <row r="345" spans="2:60" ht="15">
      <c r="B345" s="5" t="s">
        <v>31</v>
      </c>
      <c r="C345" s="5" t="s">
        <v>32</v>
      </c>
      <c r="D345" s="5" t="s">
        <v>34</v>
      </c>
      <c r="E345" s="5" t="s">
        <v>35</v>
      </c>
      <c r="F345" s="5" t="s">
        <v>21</v>
      </c>
      <c r="H345" s="90">
        <v>40372</v>
      </c>
      <c r="I345" s="5" t="s">
        <v>38</v>
      </c>
      <c r="J345" s="5"/>
      <c r="K345" s="5"/>
      <c r="L345" s="5"/>
      <c r="M345" s="5">
        <v>3.4</v>
      </c>
      <c r="N345" s="5">
        <v>2.94</v>
      </c>
      <c r="O345" s="5">
        <v>3.14</v>
      </c>
      <c r="P345" s="5"/>
      <c r="T345" s="5">
        <v>4.09</v>
      </c>
      <c r="U345" s="5">
        <v>50.5</v>
      </c>
      <c r="V345" s="5">
        <v>25.5</v>
      </c>
      <c r="W345" s="5">
        <v>24</v>
      </c>
      <c r="X345" s="33">
        <v>6.4</v>
      </c>
      <c r="Y345" s="33">
        <v>92.1</v>
      </c>
      <c r="Z345" s="33">
        <v>0.7</v>
      </c>
      <c r="AA345" s="43">
        <v>189</v>
      </c>
      <c r="AB345" s="43">
        <v>140</v>
      </c>
      <c r="AC345" s="43">
        <v>76</v>
      </c>
      <c r="AE345" s="5" t="s">
        <v>41</v>
      </c>
      <c r="AF345" s="5">
        <v>120</v>
      </c>
      <c r="AG345" s="5" t="s">
        <v>42</v>
      </c>
      <c r="AH345" s="5">
        <v>180</v>
      </c>
      <c r="AI345" s="5">
        <v>15</v>
      </c>
      <c r="AJ345" s="5" t="s">
        <v>43</v>
      </c>
      <c r="AK345" s="5">
        <v>3800</v>
      </c>
      <c r="AN345" s="5">
        <v>21</v>
      </c>
      <c r="AO345" s="5">
        <v>0.05</v>
      </c>
      <c r="AP345" s="5">
        <v>230</v>
      </c>
      <c r="AQ345" s="43">
        <v>4600</v>
      </c>
      <c r="AR345" s="5">
        <v>13.6</v>
      </c>
      <c r="AW345" s="39" t="e">
        <f>+AU345/AV345</f>
        <v>#DIV/0!</v>
      </c>
      <c r="AZ345" s="5">
        <v>42</v>
      </c>
      <c r="BA345" s="5">
        <v>42</v>
      </c>
      <c r="BB345" s="5">
        <v>7</v>
      </c>
      <c r="BC345" s="5">
        <v>30</v>
      </c>
      <c r="BD345" s="5">
        <v>3</v>
      </c>
      <c r="BE345" s="5">
        <v>98</v>
      </c>
      <c r="BF345" s="5">
        <v>72</v>
      </c>
      <c r="BG345" s="5">
        <v>30</v>
      </c>
      <c r="BH345" s="5">
        <v>62</v>
      </c>
    </row>
    <row r="346" spans="2:60" ht="15">
      <c r="B346" s="5" t="s">
        <v>31</v>
      </c>
      <c r="C346" s="5" t="s">
        <v>32</v>
      </c>
      <c r="D346" s="5" t="s">
        <v>34</v>
      </c>
      <c r="E346" s="5" t="s">
        <v>35</v>
      </c>
      <c r="F346" s="5" t="s">
        <v>70</v>
      </c>
      <c r="H346" s="90">
        <v>40372</v>
      </c>
      <c r="I346" s="5" t="s">
        <v>38</v>
      </c>
      <c r="J346" s="5"/>
      <c r="K346" s="5"/>
      <c r="L346" s="5"/>
      <c r="M346" s="5">
        <v>3.4</v>
      </c>
      <c r="N346" s="5">
        <v>2.94</v>
      </c>
      <c r="O346" s="5">
        <v>3.14</v>
      </c>
      <c r="P346" s="5"/>
      <c r="T346" s="5">
        <v>4.09</v>
      </c>
      <c r="U346" s="5">
        <v>50.5</v>
      </c>
      <c r="V346" s="5">
        <v>25.5</v>
      </c>
      <c r="W346" s="5">
        <v>24</v>
      </c>
      <c r="X346" s="33">
        <v>6.4</v>
      </c>
      <c r="Y346" s="33">
        <v>92.1</v>
      </c>
      <c r="Z346" s="33">
        <v>0.7</v>
      </c>
      <c r="AA346" s="43">
        <v>189</v>
      </c>
      <c r="AB346" s="43">
        <v>140</v>
      </c>
      <c r="AC346" s="43">
        <v>76</v>
      </c>
      <c r="AE346" s="5" t="s">
        <v>41</v>
      </c>
      <c r="AF346" s="5">
        <v>120</v>
      </c>
      <c r="AG346" s="5" t="s">
        <v>42</v>
      </c>
      <c r="AH346" s="5">
        <v>180</v>
      </c>
      <c r="AI346" s="5">
        <v>15</v>
      </c>
      <c r="AJ346" s="5" t="s">
        <v>43</v>
      </c>
      <c r="AK346" s="5">
        <v>3800</v>
      </c>
      <c r="AN346" s="5">
        <v>21</v>
      </c>
      <c r="AO346" s="5">
        <v>0.09</v>
      </c>
      <c r="AP346" s="5">
        <v>435</v>
      </c>
      <c r="AQ346" s="43">
        <v>4833.33333333333</v>
      </c>
      <c r="AR346" s="5">
        <v>10.8</v>
      </c>
      <c r="AW346" s="39" t="e">
        <f>+AU346/AV345</f>
        <v>#DIV/0!</v>
      </c>
      <c r="AZ346" s="5">
        <v>42</v>
      </c>
      <c r="BA346" s="5">
        <v>42</v>
      </c>
      <c r="BB346" s="5">
        <v>7</v>
      </c>
      <c r="BC346" s="5">
        <v>30</v>
      </c>
      <c r="BD346" s="5">
        <v>3</v>
      </c>
      <c r="BE346" s="5">
        <v>98</v>
      </c>
      <c r="BF346" s="5">
        <v>72</v>
      </c>
      <c r="BG346" s="5">
        <v>30</v>
      </c>
      <c r="BH346" s="5">
        <v>62</v>
      </c>
    </row>
    <row r="347" spans="2:60" ht="15">
      <c r="B347" s="5" t="s">
        <v>31</v>
      </c>
      <c r="C347" s="5" t="s">
        <v>32</v>
      </c>
      <c r="D347" s="5" t="s">
        <v>34</v>
      </c>
      <c r="E347" s="5" t="s">
        <v>35</v>
      </c>
      <c r="F347" s="5" t="s">
        <v>56</v>
      </c>
      <c r="H347" s="90">
        <v>40372</v>
      </c>
      <c r="I347" s="5" t="s">
        <v>38</v>
      </c>
      <c r="J347" s="5"/>
      <c r="K347" s="5"/>
      <c r="L347" s="5"/>
      <c r="M347" s="5">
        <v>3.4</v>
      </c>
      <c r="N347" s="5">
        <v>2.94</v>
      </c>
      <c r="O347" s="5">
        <v>3.14</v>
      </c>
      <c r="P347" s="5"/>
      <c r="T347" s="5">
        <v>4.09</v>
      </c>
      <c r="U347" s="5">
        <v>50.5</v>
      </c>
      <c r="V347" s="5">
        <v>25.5</v>
      </c>
      <c r="W347" s="5">
        <v>24</v>
      </c>
      <c r="X347" s="33">
        <v>6.4</v>
      </c>
      <c r="Y347" s="33">
        <v>92.1</v>
      </c>
      <c r="Z347" s="33">
        <v>0.7</v>
      </c>
      <c r="AA347" s="43">
        <v>189</v>
      </c>
      <c r="AB347" s="43">
        <v>140</v>
      </c>
      <c r="AC347" s="43">
        <v>76</v>
      </c>
      <c r="AE347" s="5" t="s">
        <v>41</v>
      </c>
      <c r="AF347" s="5">
        <v>120</v>
      </c>
      <c r="AG347" s="5" t="s">
        <v>42</v>
      </c>
      <c r="AH347" s="5">
        <v>180</v>
      </c>
      <c r="AI347" s="5">
        <v>15</v>
      </c>
      <c r="AJ347" s="5" t="s">
        <v>43</v>
      </c>
      <c r="AK347" s="5">
        <v>3800</v>
      </c>
      <c r="AN347" s="5">
        <v>21</v>
      </c>
      <c r="AO347" s="5">
        <v>0.09</v>
      </c>
      <c r="AP347" s="5">
        <v>470</v>
      </c>
      <c r="AQ347" s="43">
        <v>5222.22222222222</v>
      </c>
      <c r="AR347" s="5">
        <v>8.8</v>
      </c>
      <c r="AW347" s="39" t="e">
        <f>+AU347/AV348</f>
        <v>#DIV/0!</v>
      </c>
      <c r="AZ347" s="5">
        <v>42</v>
      </c>
      <c r="BA347" s="5">
        <v>42</v>
      </c>
      <c r="BB347" s="5">
        <v>7</v>
      </c>
      <c r="BC347" s="5">
        <v>30</v>
      </c>
      <c r="BD347" s="5">
        <v>3</v>
      </c>
      <c r="BE347" s="5">
        <v>98</v>
      </c>
      <c r="BF347" s="5">
        <v>72</v>
      </c>
      <c r="BG347" s="5">
        <v>30</v>
      </c>
      <c r="BH347" s="5">
        <v>62</v>
      </c>
    </row>
    <row r="348" spans="2:60" ht="15">
      <c r="B348" s="5" t="s">
        <v>31</v>
      </c>
      <c r="C348" s="5" t="s">
        <v>32</v>
      </c>
      <c r="D348" s="5" t="s">
        <v>34</v>
      </c>
      <c r="E348" s="5" t="s">
        <v>35</v>
      </c>
      <c r="F348" s="5" t="s">
        <v>21</v>
      </c>
      <c r="H348" s="90">
        <v>40372</v>
      </c>
      <c r="I348" s="5" t="s">
        <v>38</v>
      </c>
      <c r="J348" s="5"/>
      <c r="K348" s="5"/>
      <c r="L348" s="5"/>
      <c r="M348" s="5">
        <v>3.4</v>
      </c>
      <c r="N348" s="5">
        <v>2.94</v>
      </c>
      <c r="O348" s="5">
        <v>3.14</v>
      </c>
      <c r="P348" s="5"/>
      <c r="T348" s="5">
        <v>4.09</v>
      </c>
      <c r="U348" s="5">
        <v>50.5</v>
      </c>
      <c r="V348" s="5">
        <v>25.5</v>
      </c>
      <c r="W348" s="5">
        <v>24</v>
      </c>
      <c r="X348" s="33">
        <v>6.4</v>
      </c>
      <c r="Y348" s="33">
        <v>92.1</v>
      </c>
      <c r="Z348" s="33">
        <v>0.7</v>
      </c>
      <c r="AA348" s="43">
        <v>189</v>
      </c>
      <c r="AB348" s="43">
        <v>140</v>
      </c>
      <c r="AC348" s="43">
        <v>76</v>
      </c>
      <c r="AE348" s="5" t="s">
        <v>41</v>
      </c>
      <c r="AF348" s="5">
        <v>120</v>
      </c>
      <c r="AG348" s="5" t="s">
        <v>42</v>
      </c>
      <c r="AH348" s="5">
        <v>180</v>
      </c>
      <c r="AI348" s="5">
        <v>15</v>
      </c>
      <c r="AJ348" s="5" t="s">
        <v>43</v>
      </c>
      <c r="AK348" s="5">
        <v>3800</v>
      </c>
      <c r="AN348" s="5">
        <v>21</v>
      </c>
      <c r="AO348" s="5">
        <v>0.05</v>
      </c>
      <c r="AP348" s="5">
        <v>250</v>
      </c>
      <c r="AQ348" s="43">
        <v>5000</v>
      </c>
      <c r="AR348" s="5">
        <v>13.7</v>
      </c>
      <c r="AW348" s="39" t="e">
        <f>+AU348/AV348</f>
        <v>#DIV/0!</v>
      </c>
      <c r="AZ348" s="5">
        <v>42</v>
      </c>
      <c r="BA348" s="5">
        <v>42</v>
      </c>
      <c r="BB348" s="5">
        <v>7</v>
      </c>
      <c r="BC348" s="5">
        <v>30</v>
      </c>
      <c r="BD348" s="5">
        <v>3</v>
      </c>
      <c r="BE348" s="5">
        <v>98</v>
      </c>
      <c r="BF348" s="5">
        <v>72</v>
      </c>
      <c r="BG348" s="5">
        <v>30</v>
      </c>
      <c r="BH348" s="5">
        <v>62</v>
      </c>
    </row>
    <row r="349" spans="2:60" ht="15">
      <c r="B349" s="5" t="s">
        <v>31</v>
      </c>
      <c r="C349" s="5" t="s">
        <v>32</v>
      </c>
      <c r="D349" s="5" t="s">
        <v>34</v>
      </c>
      <c r="E349" s="5" t="s">
        <v>35</v>
      </c>
      <c r="F349" s="5" t="s">
        <v>61</v>
      </c>
      <c r="H349" s="90">
        <v>40372</v>
      </c>
      <c r="I349" s="5" t="s">
        <v>38</v>
      </c>
      <c r="J349" s="5"/>
      <c r="K349" s="5"/>
      <c r="L349" s="5"/>
      <c r="M349" s="5">
        <v>3.4</v>
      </c>
      <c r="N349" s="5">
        <v>2.94</v>
      </c>
      <c r="O349" s="5">
        <v>3.14</v>
      </c>
      <c r="P349" s="5"/>
      <c r="T349" s="5">
        <v>4.09</v>
      </c>
      <c r="U349" s="5">
        <v>50.5</v>
      </c>
      <c r="V349" s="5">
        <v>25.5</v>
      </c>
      <c r="W349" s="5">
        <v>24</v>
      </c>
      <c r="X349" s="33">
        <v>6.4</v>
      </c>
      <c r="Y349" s="33">
        <v>92.1</v>
      </c>
      <c r="Z349" s="33">
        <v>0.7</v>
      </c>
      <c r="AA349" s="43">
        <v>189</v>
      </c>
      <c r="AB349" s="43">
        <v>140</v>
      </c>
      <c r="AC349" s="43">
        <v>76</v>
      </c>
      <c r="AE349" s="5" t="s">
        <v>41</v>
      </c>
      <c r="AF349" s="5">
        <v>120</v>
      </c>
      <c r="AG349" s="5" t="s">
        <v>42</v>
      </c>
      <c r="AH349" s="5">
        <v>180</v>
      </c>
      <c r="AI349" s="5">
        <v>15</v>
      </c>
      <c r="AJ349" s="5" t="s">
        <v>43</v>
      </c>
      <c r="AK349" s="5">
        <v>3800</v>
      </c>
      <c r="AN349" s="5">
        <v>21</v>
      </c>
      <c r="AO349" s="5">
        <v>0.09</v>
      </c>
      <c r="AP349" s="5">
        <v>390</v>
      </c>
      <c r="AQ349" s="43">
        <v>4333.33333333333</v>
      </c>
      <c r="AR349" s="5">
        <v>10</v>
      </c>
      <c r="AW349" s="39" t="e">
        <f>+AU349/AV348</f>
        <v>#DIV/0!</v>
      </c>
      <c r="AZ349" s="5">
        <v>42</v>
      </c>
      <c r="BA349" s="5">
        <v>42</v>
      </c>
      <c r="BB349" s="5">
        <v>7</v>
      </c>
      <c r="BC349" s="5">
        <v>30</v>
      </c>
      <c r="BD349" s="5">
        <v>3</v>
      </c>
      <c r="BE349" s="5">
        <v>98</v>
      </c>
      <c r="BF349" s="5">
        <v>72</v>
      </c>
      <c r="BG349" s="5">
        <v>30</v>
      </c>
      <c r="BH349" s="5">
        <v>62</v>
      </c>
    </row>
    <row r="350" spans="2:60" ht="15">
      <c r="B350" s="5" t="s">
        <v>31</v>
      </c>
      <c r="C350" s="5" t="s">
        <v>32</v>
      </c>
      <c r="D350" s="5" t="s">
        <v>34</v>
      </c>
      <c r="E350" s="5" t="s">
        <v>35</v>
      </c>
      <c r="F350" s="5" t="s">
        <v>115</v>
      </c>
      <c r="H350" s="90">
        <v>40372</v>
      </c>
      <c r="I350" s="5" t="s">
        <v>38</v>
      </c>
      <c r="J350" s="5"/>
      <c r="K350" s="5"/>
      <c r="L350" s="5"/>
      <c r="M350" s="5">
        <v>3.4</v>
      </c>
      <c r="N350" s="5">
        <v>2.94</v>
      </c>
      <c r="O350" s="5">
        <v>3.14</v>
      </c>
      <c r="P350" s="5"/>
      <c r="T350" s="5">
        <v>4.09</v>
      </c>
      <c r="U350" s="5">
        <v>50.5</v>
      </c>
      <c r="V350" s="5">
        <v>25.5</v>
      </c>
      <c r="W350" s="5">
        <v>24</v>
      </c>
      <c r="X350" s="33">
        <v>6.4</v>
      </c>
      <c r="Y350" s="33">
        <v>92.1</v>
      </c>
      <c r="Z350" s="33">
        <v>0.7</v>
      </c>
      <c r="AA350" s="43">
        <v>189</v>
      </c>
      <c r="AB350" s="43">
        <v>140</v>
      </c>
      <c r="AC350" s="43">
        <v>76</v>
      </c>
      <c r="AE350" s="5" t="s">
        <v>41</v>
      </c>
      <c r="AF350" s="5">
        <v>120</v>
      </c>
      <c r="AG350" s="5" t="s">
        <v>42</v>
      </c>
      <c r="AH350" s="5">
        <v>180</v>
      </c>
      <c r="AI350" s="5">
        <v>15</v>
      </c>
      <c r="AJ350" s="5" t="s">
        <v>43</v>
      </c>
      <c r="AK350" s="5">
        <v>3800</v>
      </c>
      <c r="AN350" s="5">
        <v>21</v>
      </c>
      <c r="AO350" s="5">
        <v>0.09</v>
      </c>
      <c r="AP350" s="5">
        <v>425</v>
      </c>
      <c r="AQ350" s="43">
        <v>4722.22222222222</v>
      </c>
      <c r="AR350" s="5">
        <v>18</v>
      </c>
      <c r="AW350" s="39" t="e">
        <f>+AU350/AV351</f>
        <v>#DIV/0!</v>
      </c>
      <c r="AZ350" s="5">
        <v>42</v>
      </c>
      <c r="BA350" s="5">
        <v>42</v>
      </c>
      <c r="BB350" s="5">
        <v>7</v>
      </c>
      <c r="BC350" s="5">
        <v>30</v>
      </c>
      <c r="BD350" s="5">
        <v>3</v>
      </c>
      <c r="BE350" s="5">
        <v>98</v>
      </c>
      <c r="BF350" s="5">
        <v>72</v>
      </c>
      <c r="BG350" s="5">
        <v>30</v>
      </c>
      <c r="BH350" s="5">
        <v>62</v>
      </c>
    </row>
    <row r="351" spans="2:60" ht="15">
      <c r="B351" s="5" t="s">
        <v>31</v>
      </c>
      <c r="C351" s="5" t="s">
        <v>32</v>
      </c>
      <c r="D351" s="5" t="s">
        <v>34</v>
      </c>
      <c r="E351" s="5" t="s">
        <v>35</v>
      </c>
      <c r="F351" s="5" t="s">
        <v>21</v>
      </c>
      <c r="H351" s="90">
        <v>40372</v>
      </c>
      <c r="I351" s="5" t="s">
        <v>38</v>
      </c>
      <c r="J351" s="5"/>
      <c r="K351" s="5"/>
      <c r="L351" s="5"/>
      <c r="M351" s="5">
        <v>3.4</v>
      </c>
      <c r="N351" s="5">
        <v>2.94</v>
      </c>
      <c r="O351" s="5">
        <v>3.14</v>
      </c>
      <c r="P351" s="5"/>
      <c r="T351" s="5">
        <v>4.09</v>
      </c>
      <c r="U351" s="5">
        <v>50.5</v>
      </c>
      <c r="V351" s="5">
        <v>25.5</v>
      </c>
      <c r="W351" s="5">
        <v>24</v>
      </c>
      <c r="X351" s="33">
        <v>6.4</v>
      </c>
      <c r="Y351" s="33">
        <v>92.1</v>
      </c>
      <c r="Z351" s="33">
        <v>0.7</v>
      </c>
      <c r="AA351" s="43">
        <v>189</v>
      </c>
      <c r="AB351" s="43">
        <v>140</v>
      </c>
      <c r="AC351" s="43">
        <v>76</v>
      </c>
      <c r="AE351" s="5" t="s">
        <v>41</v>
      </c>
      <c r="AF351" s="5">
        <v>120</v>
      </c>
      <c r="AG351" s="5" t="s">
        <v>42</v>
      </c>
      <c r="AH351" s="5">
        <v>180</v>
      </c>
      <c r="AI351" s="5">
        <v>15</v>
      </c>
      <c r="AJ351" s="5" t="s">
        <v>43</v>
      </c>
      <c r="AK351" s="5">
        <v>3800</v>
      </c>
      <c r="AN351" s="5">
        <v>21</v>
      </c>
      <c r="AO351" s="5">
        <v>0.05</v>
      </c>
      <c r="AP351" s="5">
        <v>220</v>
      </c>
      <c r="AQ351" s="43">
        <v>4400</v>
      </c>
      <c r="AR351" s="5">
        <v>8.9</v>
      </c>
      <c r="AW351" s="39" t="e">
        <f>+AU351/AV351</f>
        <v>#DIV/0!</v>
      </c>
      <c r="AZ351" s="5">
        <v>42</v>
      </c>
      <c r="BA351" s="5">
        <v>42</v>
      </c>
      <c r="BB351" s="5">
        <v>7</v>
      </c>
      <c r="BC351" s="5">
        <v>30</v>
      </c>
      <c r="BD351" s="5">
        <v>3</v>
      </c>
      <c r="BE351" s="5">
        <v>98</v>
      </c>
      <c r="BF351" s="5">
        <v>72</v>
      </c>
      <c r="BG351" s="5">
        <v>30</v>
      </c>
      <c r="BH351" s="5">
        <v>62</v>
      </c>
    </row>
    <row r="352" spans="2:60" ht="15">
      <c r="B352" s="5" t="s">
        <v>31</v>
      </c>
      <c r="C352" s="5" t="s">
        <v>32</v>
      </c>
      <c r="D352" s="5" t="s">
        <v>34</v>
      </c>
      <c r="E352" s="5" t="s">
        <v>35</v>
      </c>
      <c r="F352" s="5" t="s">
        <v>112</v>
      </c>
      <c r="H352" s="90">
        <v>40372</v>
      </c>
      <c r="I352" s="5" t="s">
        <v>38</v>
      </c>
      <c r="J352" s="5"/>
      <c r="K352" s="5"/>
      <c r="L352" s="5"/>
      <c r="M352" s="5">
        <v>3.4</v>
      </c>
      <c r="N352" s="5">
        <v>2.94</v>
      </c>
      <c r="O352" s="5">
        <v>3.14</v>
      </c>
      <c r="P352" s="5"/>
      <c r="T352" s="5">
        <v>4.09</v>
      </c>
      <c r="U352" s="5">
        <v>50.5</v>
      </c>
      <c r="V352" s="5">
        <v>25.5</v>
      </c>
      <c r="W352" s="5">
        <v>24</v>
      </c>
      <c r="X352" s="33">
        <v>6.4</v>
      </c>
      <c r="Y352" s="33">
        <v>92.1</v>
      </c>
      <c r="Z352" s="33">
        <v>0.7</v>
      </c>
      <c r="AA352" s="43">
        <v>189</v>
      </c>
      <c r="AB352" s="43">
        <v>140</v>
      </c>
      <c r="AC352" s="43">
        <v>76</v>
      </c>
      <c r="AE352" s="5" t="s">
        <v>41</v>
      </c>
      <c r="AF352" s="5">
        <v>120</v>
      </c>
      <c r="AG352" s="5" t="s">
        <v>42</v>
      </c>
      <c r="AH352" s="5">
        <v>180</v>
      </c>
      <c r="AI352" s="5">
        <v>15</v>
      </c>
      <c r="AJ352" s="5" t="s">
        <v>43</v>
      </c>
      <c r="AK352" s="5">
        <v>3800</v>
      </c>
      <c r="AN352" s="5">
        <v>21</v>
      </c>
      <c r="AO352" s="5">
        <v>0.09</v>
      </c>
      <c r="AP352" s="5">
        <v>455</v>
      </c>
      <c r="AQ352" s="43">
        <v>5055.55555555556</v>
      </c>
      <c r="AR352" s="5">
        <v>8.5</v>
      </c>
      <c r="AW352" s="39" t="e">
        <f>+AU352/AV351</f>
        <v>#DIV/0!</v>
      </c>
      <c r="AZ352" s="5">
        <v>42</v>
      </c>
      <c r="BA352" s="5">
        <v>42</v>
      </c>
      <c r="BB352" s="5">
        <v>7</v>
      </c>
      <c r="BC352" s="5">
        <v>30</v>
      </c>
      <c r="BD352" s="5">
        <v>3</v>
      </c>
      <c r="BE352" s="5">
        <v>98</v>
      </c>
      <c r="BF352" s="5">
        <v>72</v>
      </c>
      <c r="BG352" s="5">
        <v>30</v>
      </c>
      <c r="BH352" s="5">
        <v>62</v>
      </c>
    </row>
    <row r="353" spans="2:60" ht="15">
      <c r="B353" s="5" t="s">
        <v>31</v>
      </c>
      <c r="C353" s="5" t="s">
        <v>32</v>
      </c>
      <c r="D353" s="5" t="s">
        <v>34</v>
      </c>
      <c r="E353" s="5" t="s">
        <v>35</v>
      </c>
      <c r="F353" s="5" t="s">
        <v>71</v>
      </c>
      <c r="H353" s="90">
        <v>40372</v>
      </c>
      <c r="I353" s="5" t="s">
        <v>38</v>
      </c>
      <c r="J353" s="5"/>
      <c r="K353" s="5"/>
      <c r="L353" s="5"/>
      <c r="M353" s="5">
        <v>3.4</v>
      </c>
      <c r="N353" s="5">
        <v>2.94</v>
      </c>
      <c r="O353" s="5">
        <v>3.14</v>
      </c>
      <c r="P353" s="5"/>
      <c r="T353" s="5">
        <v>4.09</v>
      </c>
      <c r="U353" s="5">
        <v>50.5</v>
      </c>
      <c r="V353" s="5">
        <v>25.5</v>
      </c>
      <c r="W353" s="5">
        <v>24</v>
      </c>
      <c r="X353" s="33">
        <v>6.4</v>
      </c>
      <c r="Y353" s="33">
        <v>92.1</v>
      </c>
      <c r="Z353" s="33">
        <v>0.7</v>
      </c>
      <c r="AA353" s="43">
        <v>189</v>
      </c>
      <c r="AB353" s="43">
        <v>140</v>
      </c>
      <c r="AC353" s="43">
        <v>76</v>
      </c>
      <c r="AE353" s="5" t="s">
        <v>41</v>
      </c>
      <c r="AF353" s="5">
        <v>120</v>
      </c>
      <c r="AG353" s="5" t="s">
        <v>42</v>
      </c>
      <c r="AH353" s="5">
        <v>180</v>
      </c>
      <c r="AI353" s="5">
        <v>15</v>
      </c>
      <c r="AJ353" s="5" t="s">
        <v>43</v>
      </c>
      <c r="AK353" s="5">
        <v>3800</v>
      </c>
      <c r="AN353" s="5">
        <v>21</v>
      </c>
      <c r="AO353" s="5">
        <v>0.09</v>
      </c>
      <c r="AP353" s="5">
        <v>380</v>
      </c>
      <c r="AQ353" s="43">
        <v>4222.22222222222</v>
      </c>
      <c r="AR353" s="5">
        <v>7.8</v>
      </c>
      <c r="AW353" s="39" t="e">
        <f>+AU353/AV354</f>
        <v>#DIV/0!</v>
      </c>
      <c r="AZ353" s="5">
        <v>42</v>
      </c>
      <c r="BA353" s="5">
        <v>42</v>
      </c>
      <c r="BB353" s="5">
        <v>7</v>
      </c>
      <c r="BC353" s="5">
        <v>30</v>
      </c>
      <c r="BD353" s="5">
        <v>3</v>
      </c>
      <c r="BE353" s="5">
        <v>98</v>
      </c>
      <c r="BF353" s="5">
        <v>72</v>
      </c>
      <c r="BG353" s="5">
        <v>30</v>
      </c>
      <c r="BH353" s="5">
        <v>62</v>
      </c>
    </row>
    <row r="354" spans="2:60" ht="15">
      <c r="B354" s="5" t="s">
        <v>31</v>
      </c>
      <c r="C354" s="5" t="s">
        <v>32</v>
      </c>
      <c r="D354" s="5" t="s">
        <v>34</v>
      </c>
      <c r="E354" s="5" t="s">
        <v>35</v>
      </c>
      <c r="F354" s="5" t="s">
        <v>21</v>
      </c>
      <c r="H354" s="90">
        <v>40372</v>
      </c>
      <c r="I354" s="5" t="s">
        <v>38</v>
      </c>
      <c r="J354" s="5"/>
      <c r="K354" s="5"/>
      <c r="L354" s="5"/>
      <c r="M354" s="5">
        <v>3.4</v>
      </c>
      <c r="N354" s="5">
        <v>2.94</v>
      </c>
      <c r="O354" s="5">
        <v>3.14</v>
      </c>
      <c r="P354" s="5"/>
      <c r="T354" s="5">
        <v>4.09</v>
      </c>
      <c r="U354" s="5">
        <v>50.5</v>
      </c>
      <c r="V354" s="5">
        <v>25.5</v>
      </c>
      <c r="W354" s="5">
        <v>24</v>
      </c>
      <c r="X354" s="33">
        <v>6.4</v>
      </c>
      <c r="Y354" s="33">
        <v>92.1</v>
      </c>
      <c r="Z354" s="33">
        <v>0.7</v>
      </c>
      <c r="AA354" s="43">
        <v>189</v>
      </c>
      <c r="AB354" s="43">
        <v>140</v>
      </c>
      <c r="AC354" s="43">
        <v>76</v>
      </c>
      <c r="AE354" s="5" t="s">
        <v>41</v>
      </c>
      <c r="AF354" s="5">
        <v>120</v>
      </c>
      <c r="AG354" s="5" t="s">
        <v>42</v>
      </c>
      <c r="AH354" s="5">
        <v>180</v>
      </c>
      <c r="AI354" s="5">
        <v>15</v>
      </c>
      <c r="AJ354" s="5" t="s">
        <v>43</v>
      </c>
      <c r="AK354" s="5">
        <v>3800</v>
      </c>
      <c r="AN354" s="5">
        <v>21</v>
      </c>
      <c r="AO354" s="5">
        <v>0.05</v>
      </c>
      <c r="AP354" s="5">
        <v>245</v>
      </c>
      <c r="AQ354" s="43">
        <v>4900</v>
      </c>
      <c r="AR354" s="5">
        <v>9</v>
      </c>
      <c r="AW354" s="39" t="e">
        <f>+AU354/AV354</f>
        <v>#DIV/0!</v>
      </c>
      <c r="AZ354" s="5">
        <v>42</v>
      </c>
      <c r="BA354" s="5">
        <v>42</v>
      </c>
      <c r="BB354" s="5">
        <v>7</v>
      </c>
      <c r="BC354" s="5">
        <v>30</v>
      </c>
      <c r="BD354" s="5">
        <v>3</v>
      </c>
      <c r="BE354" s="5">
        <v>98</v>
      </c>
      <c r="BF354" s="5">
        <v>72</v>
      </c>
      <c r="BG354" s="5">
        <v>30</v>
      </c>
      <c r="BH354" s="5">
        <v>62</v>
      </c>
    </row>
    <row r="355" spans="2:60" ht="15">
      <c r="B355" s="21" t="s">
        <v>31</v>
      </c>
      <c r="C355" s="21" t="s">
        <v>32</v>
      </c>
      <c r="D355" s="21" t="s">
        <v>34</v>
      </c>
      <c r="E355" s="21" t="s">
        <v>35</v>
      </c>
      <c r="F355" s="21" t="s">
        <v>36</v>
      </c>
      <c r="H355" s="32">
        <v>40372</v>
      </c>
      <c r="I355" s="21" t="s">
        <v>38</v>
      </c>
      <c r="J355" s="21"/>
      <c r="K355" s="21"/>
      <c r="L355" s="21"/>
      <c r="M355" s="21">
        <v>3.4</v>
      </c>
      <c r="N355" s="21">
        <v>2.94</v>
      </c>
      <c r="O355" s="21">
        <v>3.14</v>
      </c>
      <c r="P355" s="21"/>
      <c r="T355" s="21">
        <v>4.09</v>
      </c>
      <c r="U355" s="21">
        <v>50.5</v>
      </c>
      <c r="V355" s="21">
        <v>25.5</v>
      </c>
      <c r="W355" s="21">
        <v>24</v>
      </c>
      <c r="X355" s="76">
        <v>6.4</v>
      </c>
      <c r="Y355" s="76">
        <v>92.1</v>
      </c>
      <c r="Z355" s="76">
        <v>0.7</v>
      </c>
      <c r="AA355" s="87">
        <v>189</v>
      </c>
      <c r="AB355" s="87">
        <v>140</v>
      </c>
      <c r="AC355" s="87">
        <v>76</v>
      </c>
      <c r="AE355" s="21" t="s">
        <v>41</v>
      </c>
      <c r="AF355" s="21">
        <v>120</v>
      </c>
      <c r="AG355" s="21" t="s">
        <v>42</v>
      </c>
      <c r="AH355" s="21">
        <v>180</v>
      </c>
      <c r="AI355" s="21">
        <v>15</v>
      </c>
      <c r="AJ355" s="21" t="s">
        <v>43</v>
      </c>
      <c r="AK355" s="21">
        <v>3800</v>
      </c>
      <c r="AN355" s="21">
        <v>21</v>
      </c>
      <c r="AO355" s="21">
        <v>0.09</v>
      </c>
      <c r="AP355" s="21">
        <v>470</v>
      </c>
      <c r="AQ355" s="87">
        <v>5222.22222222222</v>
      </c>
      <c r="AR355" s="21">
        <v>9.2</v>
      </c>
      <c r="AW355" s="24" t="e">
        <f>+AU355/AV354</f>
        <v>#DIV/0!</v>
      </c>
      <c r="AZ355" s="21">
        <v>42</v>
      </c>
      <c r="BA355" s="21">
        <v>42</v>
      </c>
      <c r="BB355" s="21">
        <v>7</v>
      </c>
      <c r="BC355" s="21">
        <v>30</v>
      </c>
      <c r="BD355" s="21">
        <v>3</v>
      </c>
      <c r="BE355" s="21">
        <v>98</v>
      </c>
      <c r="BF355" s="21">
        <v>72</v>
      </c>
      <c r="BG355" s="21">
        <v>30</v>
      </c>
      <c r="BH355" s="21">
        <v>62</v>
      </c>
    </row>
    <row r="356" spans="2:60" ht="15">
      <c r="B356" s="73" t="s">
        <v>54</v>
      </c>
      <c r="C356" s="73" t="s">
        <v>55</v>
      </c>
      <c r="D356" s="73" t="s">
        <v>46</v>
      </c>
      <c r="E356" s="73" t="s">
        <v>35</v>
      </c>
      <c r="F356" s="83" t="s">
        <v>21</v>
      </c>
      <c r="H356" s="91">
        <v>40354</v>
      </c>
      <c r="I356" s="73" t="s">
        <v>57</v>
      </c>
      <c r="J356" s="73"/>
      <c r="K356" s="73"/>
      <c r="L356" s="73"/>
      <c r="M356" s="73"/>
      <c r="N356" s="73">
        <v>1400</v>
      </c>
      <c r="O356" s="73">
        <v>2000</v>
      </c>
      <c r="P356" s="73"/>
      <c r="T356" s="73">
        <v>2.79</v>
      </c>
      <c r="U356" s="73">
        <v>63</v>
      </c>
      <c r="V356" s="73">
        <v>19.5</v>
      </c>
      <c r="W356" s="73">
        <v>17.5</v>
      </c>
      <c r="X356" s="73">
        <v>7.7</v>
      </c>
      <c r="Y356" s="73">
        <v>1.1</v>
      </c>
      <c r="Z356" s="73">
        <v>0.5</v>
      </c>
      <c r="AA356" s="57">
        <v>75</v>
      </c>
      <c r="AB356" s="57">
        <v>31</v>
      </c>
      <c r="AC356" s="57">
        <v>13</v>
      </c>
      <c r="AE356" s="73" t="s">
        <v>9</v>
      </c>
      <c r="AF356" s="73">
        <v>80</v>
      </c>
      <c r="AG356" s="73" t="s">
        <v>10</v>
      </c>
      <c r="AH356" s="73">
        <v>120</v>
      </c>
      <c r="AI356" s="73">
        <v>9</v>
      </c>
      <c r="AJ356" s="73" t="s">
        <v>12</v>
      </c>
      <c r="AK356" s="73">
        <v>2900</v>
      </c>
      <c r="AN356" s="73">
        <v>17.5</v>
      </c>
      <c r="AO356" s="37">
        <f>1.69*250/10000</f>
        <v>0.04225</v>
      </c>
      <c r="AP356" s="73">
        <v>240</v>
      </c>
      <c r="AQ356" s="57">
        <f>AP356/AO356</f>
        <v>5680.473372781064</v>
      </c>
      <c r="AR356" s="73">
        <v>12</v>
      </c>
      <c r="AW356" s="69" t="e">
        <f>+AU356/AV356</f>
        <v>#DIV/0!</v>
      </c>
      <c r="AZ356" s="73"/>
      <c r="BA356" s="73"/>
      <c r="BB356" s="73"/>
      <c r="BC356" s="73">
        <v>26</v>
      </c>
      <c r="BD356" s="73">
        <v>11</v>
      </c>
      <c r="BE356" s="73">
        <v>127</v>
      </c>
      <c r="BF356" s="73">
        <v>52</v>
      </c>
      <c r="BG356" s="73">
        <v>40</v>
      </c>
      <c r="BH356" s="73">
        <v>48</v>
      </c>
    </row>
    <row r="357" spans="2:60" ht="15">
      <c r="B357" s="62" t="s">
        <v>54</v>
      </c>
      <c r="C357" s="62" t="s">
        <v>55</v>
      </c>
      <c r="D357" s="62" t="s">
        <v>46</v>
      </c>
      <c r="E357" s="62" t="s">
        <v>35</v>
      </c>
      <c r="F357" s="71" t="s">
        <v>105</v>
      </c>
      <c r="H357" s="59">
        <v>40354</v>
      </c>
      <c r="I357" s="62" t="s">
        <v>57</v>
      </c>
      <c r="J357" s="62"/>
      <c r="K357" s="62"/>
      <c r="L357" s="62"/>
      <c r="M357" s="62"/>
      <c r="N357" s="62">
        <v>1400</v>
      </c>
      <c r="O357" s="62">
        <v>2000</v>
      </c>
      <c r="P357" s="62"/>
      <c r="T357" s="62">
        <v>2.79</v>
      </c>
      <c r="U357" s="62">
        <v>63</v>
      </c>
      <c r="V357" s="62">
        <v>19.5</v>
      </c>
      <c r="W357" s="62">
        <v>17.5</v>
      </c>
      <c r="X357" s="62">
        <v>7.7</v>
      </c>
      <c r="Y357" s="62">
        <v>1.1</v>
      </c>
      <c r="Z357" s="62">
        <v>0.5</v>
      </c>
      <c r="AA357" s="27">
        <v>75</v>
      </c>
      <c r="AB357" s="27">
        <v>31</v>
      </c>
      <c r="AC357" s="27">
        <v>13</v>
      </c>
      <c r="AE357" s="62" t="s">
        <v>9</v>
      </c>
      <c r="AF357" s="62">
        <v>80</v>
      </c>
      <c r="AG357" s="62" t="s">
        <v>10</v>
      </c>
      <c r="AH357" s="62">
        <v>120</v>
      </c>
      <c r="AI357" s="62">
        <v>9</v>
      </c>
      <c r="AJ357" s="62" t="s">
        <v>12</v>
      </c>
      <c r="AK357" s="62">
        <v>2900</v>
      </c>
      <c r="AN357" s="62">
        <v>17.5</v>
      </c>
      <c r="AO357" s="62">
        <f>846.25/10000</f>
        <v>0.084625</v>
      </c>
      <c r="AP357" s="62">
        <v>440</v>
      </c>
      <c r="AQ357" s="27">
        <f>AP357/AO357</f>
        <v>5199.409158050221</v>
      </c>
      <c r="AR357" s="62">
        <v>12</v>
      </c>
      <c r="AW357" s="39" t="e">
        <f>+AU357/AV356</f>
        <v>#DIV/0!</v>
      </c>
      <c r="AZ357" s="62"/>
      <c r="BA357" s="62"/>
      <c r="BB357" s="62"/>
      <c r="BC357" s="62">
        <v>26</v>
      </c>
      <c r="BD357" s="62">
        <v>11</v>
      </c>
      <c r="BE357" s="62">
        <v>127</v>
      </c>
      <c r="BF357" s="62">
        <v>52</v>
      </c>
      <c r="BG357" s="62">
        <v>40</v>
      </c>
      <c r="BH357" s="62">
        <v>48</v>
      </c>
    </row>
    <row r="358" spans="2:60" ht="15">
      <c r="B358" s="62" t="s">
        <v>54</v>
      </c>
      <c r="C358" s="62" t="s">
        <v>55</v>
      </c>
      <c r="D358" s="62" t="s">
        <v>46</v>
      </c>
      <c r="E358" s="62" t="s">
        <v>35</v>
      </c>
      <c r="F358" s="71" t="s">
        <v>60</v>
      </c>
      <c r="H358" s="59">
        <v>40354</v>
      </c>
      <c r="I358" s="62" t="s">
        <v>57</v>
      </c>
      <c r="J358" s="62"/>
      <c r="K358" s="62"/>
      <c r="L358" s="62"/>
      <c r="M358" s="62"/>
      <c r="N358" s="62">
        <v>1400</v>
      </c>
      <c r="O358" s="62">
        <v>2000</v>
      </c>
      <c r="P358" s="62"/>
      <c r="T358" s="62">
        <v>2.79</v>
      </c>
      <c r="U358" s="62">
        <v>63</v>
      </c>
      <c r="V358" s="62">
        <v>19.5</v>
      </c>
      <c r="W358" s="62">
        <v>17.5</v>
      </c>
      <c r="X358" s="62">
        <v>7.7</v>
      </c>
      <c r="Y358" s="62">
        <v>1.1</v>
      </c>
      <c r="Z358" s="62">
        <v>0.5</v>
      </c>
      <c r="AA358" s="27">
        <v>75</v>
      </c>
      <c r="AB358" s="27">
        <v>31</v>
      </c>
      <c r="AC358" s="27">
        <v>13</v>
      </c>
      <c r="AE358" s="62" t="s">
        <v>9</v>
      </c>
      <c r="AF358" s="62">
        <v>80</v>
      </c>
      <c r="AG358" s="62" t="s">
        <v>10</v>
      </c>
      <c r="AH358" s="62">
        <v>120</v>
      </c>
      <c r="AI358" s="62">
        <v>9</v>
      </c>
      <c r="AJ358" s="62" t="s">
        <v>12</v>
      </c>
      <c r="AK358" s="62">
        <v>2900</v>
      </c>
      <c r="AN358" s="62">
        <v>17.5</v>
      </c>
      <c r="AO358" s="62">
        <f>846.25/10000</f>
        <v>0.084625</v>
      </c>
      <c r="AP358" s="62">
        <v>520</v>
      </c>
      <c r="AQ358" s="27">
        <f>AP358/AO358</f>
        <v>6144.756277695716</v>
      </c>
      <c r="AR358" s="62">
        <v>12</v>
      </c>
      <c r="AW358" s="39" t="e">
        <f>+AU358/AV359</f>
        <v>#DIV/0!</v>
      </c>
      <c r="AZ358" s="62"/>
      <c r="BA358" s="62"/>
      <c r="BB358" s="62"/>
      <c r="BC358" s="62">
        <v>26</v>
      </c>
      <c r="BD358" s="62">
        <v>11</v>
      </c>
      <c r="BE358" s="62">
        <v>127</v>
      </c>
      <c r="BF358" s="62">
        <v>52</v>
      </c>
      <c r="BG358" s="62">
        <v>40</v>
      </c>
      <c r="BH358" s="62">
        <v>48</v>
      </c>
    </row>
    <row r="359" spans="2:60" ht="15">
      <c r="B359" s="62" t="s">
        <v>54</v>
      </c>
      <c r="C359" s="62" t="s">
        <v>55</v>
      </c>
      <c r="D359" s="62" t="s">
        <v>46</v>
      </c>
      <c r="E359" s="62" t="s">
        <v>35</v>
      </c>
      <c r="F359" s="71" t="s">
        <v>21</v>
      </c>
      <c r="H359" s="59">
        <v>40354</v>
      </c>
      <c r="I359" s="62" t="s">
        <v>57</v>
      </c>
      <c r="J359" s="62"/>
      <c r="K359" s="62"/>
      <c r="L359" s="62"/>
      <c r="M359" s="62"/>
      <c r="N359" s="62">
        <v>1400</v>
      </c>
      <c r="O359" s="62">
        <v>2000</v>
      </c>
      <c r="P359" s="62"/>
      <c r="T359" s="62">
        <v>2.79</v>
      </c>
      <c r="U359" s="62">
        <v>63</v>
      </c>
      <c r="V359" s="62">
        <v>19.5</v>
      </c>
      <c r="W359" s="62">
        <v>17.5</v>
      </c>
      <c r="X359" s="62">
        <v>7.7</v>
      </c>
      <c r="Y359" s="62">
        <v>1.1</v>
      </c>
      <c r="Z359" s="62">
        <v>0.5</v>
      </c>
      <c r="AA359" s="27">
        <v>75</v>
      </c>
      <c r="AB359" s="27">
        <v>31</v>
      </c>
      <c r="AC359" s="27">
        <v>13</v>
      </c>
      <c r="AE359" s="62" t="s">
        <v>9</v>
      </c>
      <c r="AF359" s="62">
        <v>80</v>
      </c>
      <c r="AG359" s="62" t="s">
        <v>10</v>
      </c>
      <c r="AH359" s="62">
        <v>120</v>
      </c>
      <c r="AI359" s="62">
        <v>9</v>
      </c>
      <c r="AJ359" s="62" t="s">
        <v>12</v>
      </c>
      <c r="AK359" s="62">
        <v>2900</v>
      </c>
      <c r="AN359" s="62">
        <v>17.5</v>
      </c>
      <c r="AO359" s="62">
        <f>846.25/10000</f>
        <v>0.084625</v>
      </c>
      <c r="AP359" s="62">
        <v>600</v>
      </c>
      <c r="AQ359" s="27">
        <f>AP359/AO359</f>
        <v>7090.10339734121</v>
      </c>
      <c r="AR359" s="62">
        <v>12</v>
      </c>
      <c r="AW359" s="39" t="e">
        <f>+AU359/AV359</f>
        <v>#DIV/0!</v>
      </c>
      <c r="AZ359" s="62"/>
      <c r="BA359" s="62"/>
      <c r="BB359" s="62"/>
      <c r="BC359" s="62">
        <v>26</v>
      </c>
      <c r="BD359" s="62">
        <v>11</v>
      </c>
      <c r="BE359" s="62">
        <v>127</v>
      </c>
      <c r="BF359" s="62">
        <v>52</v>
      </c>
      <c r="BG359" s="62">
        <v>40</v>
      </c>
      <c r="BH359" s="62">
        <v>48</v>
      </c>
    </row>
    <row r="360" spans="2:60" ht="15">
      <c r="B360" s="62" t="s">
        <v>54</v>
      </c>
      <c r="C360" s="62" t="s">
        <v>55</v>
      </c>
      <c r="D360" s="62" t="s">
        <v>46</v>
      </c>
      <c r="E360" s="62" t="s">
        <v>35</v>
      </c>
      <c r="F360" s="71" t="s">
        <v>59</v>
      </c>
      <c r="H360" s="59">
        <v>40354</v>
      </c>
      <c r="I360" s="62" t="s">
        <v>57</v>
      </c>
      <c r="J360" s="62"/>
      <c r="K360" s="62"/>
      <c r="L360" s="62"/>
      <c r="M360" s="62"/>
      <c r="N360" s="62">
        <v>1400</v>
      </c>
      <c r="O360" s="62">
        <v>2000</v>
      </c>
      <c r="P360" s="62"/>
      <c r="T360" s="62">
        <v>2.79</v>
      </c>
      <c r="U360" s="62">
        <v>63</v>
      </c>
      <c r="V360" s="62">
        <v>19.5</v>
      </c>
      <c r="W360" s="62">
        <v>17.5</v>
      </c>
      <c r="X360" s="62">
        <v>7.7</v>
      </c>
      <c r="Y360" s="62">
        <v>1.1</v>
      </c>
      <c r="Z360" s="62">
        <v>0.5</v>
      </c>
      <c r="AA360" s="27">
        <v>75</v>
      </c>
      <c r="AB360" s="27">
        <v>31</v>
      </c>
      <c r="AC360" s="27">
        <v>13</v>
      </c>
      <c r="AE360" s="62" t="s">
        <v>9</v>
      </c>
      <c r="AF360" s="62">
        <v>80</v>
      </c>
      <c r="AG360" s="62" t="s">
        <v>10</v>
      </c>
      <c r="AH360" s="62">
        <v>120</v>
      </c>
      <c r="AI360" s="62">
        <v>9</v>
      </c>
      <c r="AJ360" s="62" t="s">
        <v>12</v>
      </c>
      <c r="AK360" s="62">
        <v>2900</v>
      </c>
      <c r="AN360" s="62">
        <v>17.5</v>
      </c>
      <c r="AO360" s="62">
        <f>846.25/10000</f>
        <v>0.084625</v>
      </c>
      <c r="AP360" s="62">
        <v>380</v>
      </c>
      <c r="AQ360" s="27">
        <f>AP360/AO360</f>
        <v>4490.3988183161</v>
      </c>
      <c r="AR360" s="62">
        <v>12</v>
      </c>
      <c r="AW360" s="39" t="e">
        <f>+AU360/AV359</f>
        <v>#DIV/0!</v>
      </c>
      <c r="AZ360" s="62"/>
      <c r="BA360" s="62"/>
      <c r="BB360" s="62"/>
      <c r="BC360" s="62">
        <v>26</v>
      </c>
      <c r="BD360" s="62">
        <v>11</v>
      </c>
      <c r="BE360" s="62">
        <v>127</v>
      </c>
      <c r="BF360" s="62">
        <v>52</v>
      </c>
      <c r="BG360" s="62">
        <v>40</v>
      </c>
      <c r="BH360" s="62">
        <v>48</v>
      </c>
    </row>
    <row r="361" spans="2:60" ht="15">
      <c r="B361" s="62" t="s">
        <v>54</v>
      </c>
      <c r="C361" s="62" t="s">
        <v>55</v>
      </c>
      <c r="D361" s="62" t="s">
        <v>46</v>
      </c>
      <c r="E361" s="62" t="s">
        <v>35</v>
      </c>
      <c r="F361" s="71" t="s">
        <v>116</v>
      </c>
      <c r="H361" s="59">
        <v>40354</v>
      </c>
      <c r="I361" s="62" t="s">
        <v>57</v>
      </c>
      <c r="J361" s="62"/>
      <c r="K361" s="62"/>
      <c r="L361" s="62"/>
      <c r="M361" s="62"/>
      <c r="N361" s="62">
        <v>1400</v>
      </c>
      <c r="O361" s="62">
        <v>2000</v>
      </c>
      <c r="P361" s="62"/>
      <c r="T361" s="62">
        <v>2.79</v>
      </c>
      <c r="U361" s="62">
        <v>63</v>
      </c>
      <c r="V361" s="62">
        <v>19.5</v>
      </c>
      <c r="W361" s="62">
        <v>17.5</v>
      </c>
      <c r="X361" s="62">
        <v>7.7</v>
      </c>
      <c r="Y361" s="62">
        <v>1.1</v>
      </c>
      <c r="Z361" s="62">
        <v>0.5</v>
      </c>
      <c r="AA361" s="27">
        <v>75</v>
      </c>
      <c r="AB361" s="27">
        <v>31</v>
      </c>
      <c r="AC361" s="27">
        <v>13</v>
      </c>
      <c r="AE361" s="62" t="s">
        <v>9</v>
      </c>
      <c r="AF361" s="62">
        <v>80</v>
      </c>
      <c r="AG361" s="62" t="s">
        <v>10</v>
      </c>
      <c r="AH361" s="62">
        <v>120</v>
      </c>
      <c r="AI361" s="62">
        <v>9</v>
      </c>
      <c r="AJ361" s="62" t="s">
        <v>12</v>
      </c>
      <c r="AK361" s="62">
        <v>2900</v>
      </c>
      <c r="AN361" s="62">
        <v>17.5</v>
      </c>
      <c r="AO361" s="62">
        <f>846.25/10000</f>
        <v>0.084625</v>
      </c>
      <c r="AP361" s="62">
        <v>500</v>
      </c>
      <c r="AQ361" s="27">
        <f>AP361/AO361</f>
        <v>5908.419497784343</v>
      </c>
      <c r="AR361" s="62">
        <v>12</v>
      </c>
      <c r="AW361" s="39" t="e">
        <f>+AU361/AV362</f>
        <v>#DIV/0!</v>
      </c>
      <c r="AZ361" s="62"/>
      <c r="BA361" s="62"/>
      <c r="BB361" s="62"/>
      <c r="BC361" s="62">
        <v>26</v>
      </c>
      <c r="BD361" s="62">
        <v>11</v>
      </c>
      <c r="BE361" s="62">
        <v>127</v>
      </c>
      <c r="BF361" s="62">
        <v>52</v>
      </c>
      <c r="BG361" s="62">
        <v>40</v>
      </c>
      <c r="BH361" s="62">
        <v>48</v>
      </c>
    </row>
    <row r="362" spans="2:60" ht="15">
      <c r="B362" s="62" t="s">
        <v>54</v>
      </c>
      <c r="C362" s="62" t="s">
        <v>55</v>
      </c>
      <c r="D362" s="62" t="s">
        <v>46</v>
      </c>
      <c r="E362" s="62" t="s">
        <v>35</v>
      </c>
      <c r="F362" s="71" t="s">
        <v>21</v>
      </c>
      <c r="H362" s="59">
        <v>40354</v>
      </c>
      <c r="I362" s="62" t="s">
        <v>57</v>
      </c>
      <c r="J362" s="62"/>
      <c r="K362" s="62"/>
      <c r="L362" s="62"/>
      <c r="M362" s="62"/>
      <c r="N362" s="62">
        <v>1400</v>
      </c>
      <c r="O362" s="62">
        <v>2000</v>
      </c>
      <c r="P362" s="62"/>
      <c r="T362" s="62">
        <v>2.79</v>
      </c>
      <c r="U362" s="62">
        <v>63</v>
      </c>
      <c r="V362" s="62">
        <v>19.5</v>
      </c>
      <c r="W362" s="62">
        <v>17.5</v>
      </c>
      <c r="X362" s="62">
        <v>7.7</v>
      </c>
      <c r="Y362" s="62">
        <v>1.1</v>
      </c>
      <c r="Z362" s="62">
        <v>0.5</v>
      </c>
      <c r="AA362" s="27">
        <v>75</v>
      </c>
      <c r="AB362" s="27">
        <v>31</v>
      </c>
      <c r="AC362" s="27">
        <v>13</v>
      </c>
      <c r="AE362" s="62" t="s">
        <v>9</v>
      </c>
      <c r="AF362" s="62">
        <v>80</v>
      </c>
      <c r="AG362" s="62" t="s">
        <v>10</v>
      </c>
      <c r="AH362" s="62">
        <v>120</v>
      </c>
      <c r="AI362" s="62">
        <v>9</v>
      </c>
      <c r="AJ362" s="62" t="s">
        <v>12</v>
      </c>
      <c r="AK362" s="62">
        <v>2900</v>
      </c>
      <c r="AN362" s="62">
        <v>17.5</v>
      </c>
      <c r="AO362" s="62">
        <f>846.25/10000</f>
        <v>0.084625</v>
      </c>
      <c r="AP362" s="62">
        <v>540</v>
      </c>
      <c r="AQ362" s="27">
        <f>AP362/AO362</f>
        <v>6381.09305760709</v>
      </c>
      <c r="AR362" s="62">
        <v>12</v>
      </c>
      <c r="AW362" s="39" t="e">
        <f>+AU362/AV362</f>
        <v>#DIV/0!</v>
      </c>
      <c r="AZ362" s="62"/>
      <c r="BA362" s="62"/>
      <c r="BB362" s="62"/>
      <c r="BC362" s="62">
        <v>26</v>
      </c>
      <c r="BD362" s="62">
        <v>11</v>
      </c>
      <c r="BE362" s="62">
        <v>127</v>
      </c>
      <c r="BF362" s="62">
        <v>52</v>
      </c>
      <c r="BG362" s="62">
        <v>40</v>
      </c>
      <c r="BH362" s="62">
        <v>48</v>
      </c>
    </row>
    <row r="363" spans="2:60" ht="15">
      <c r="B363" s="62" t="s">
        <v>54</v>
      </c>
      <c r="C363" s="62" t="s">
        <v>55</v>
      </c>
      <c r="D363" s="62" t="s">
        <v>46</v>
      </c>
      <c r="E363" s="62" t="s">
        <v>35</v>
      </c>
      <c r="F363" s="71" t="s">
        <v>61</v>
      </c>
      <c r="H363" s="59">
        <v>40354</v>
      </c>
      <c r="I363" s="62" t="s">
        <v>57</v>
      </c>
      <c r="J363" s="62"/>
      <c r="K363" s="62"/>
      <c r="L363" s="62"/>
      <c r="M363" s="62"/>
      <c r="N363" s="62">
        <v>1400</v>
      </c>
      <c r="O363" s="62">
        <v>2000</v>
      </c>
      <c r="P363" s="62"/>
      <c r="T363" s="62">
        <v>2.79</v>
      </c>
      <c r="U363" s="62">
        <v>63</v>
      </c>
      <c r="V363" s="62">
        <v>19.5</v>
      </c>
      <c r="W363" s="62">
        <v>17.5</v>
      </c>
      <c r="X363" s="62">
        <v>7.7</v>
      </c>
      <c r="Y363" s="62">
        <v>1.1</v>
      </c>
      <c r="Z363" s="62">
        <v>0.5</v>
      </c>
      <c r="AA363" s="27">
        <v>75</v>
      </c>
      <c r="AB363" s="27">
        <v>31</v>
      </c>
      <c r="AC363" s="27">
        <v>13</v>
      </c>
      <c r="AE363" s="62" t="s">
        <v>9</v>
      </c>
      <c r="AF363" s="62">
        <v>80</v>
      </c>
      <c r="AG363" s="62" t="s">
        <v>10</v>
      </c>
      <c r="AH363" s="62">
        <v>120</v>
      </c>
      <c r="AI363" s="62">
        <v>9</v>
      </c>
      <c r="AJ363" s="62" t="s">
        <v>12</v>
      </c>
      <c r="AK363" s="62">
        <v>2900</v>
      </c>
      <c r="AN363" s="62">
        <v>17.5</v>
      </c>
      <c r="AO363" s="62">
        <f>846.25/10000</f>
        <v>0.084625</v>
      </c>
      <c r="AP363" s="62">
        <v>600</v>
      </c>
      <c r="AQ363" s="27">
        <f>AP363/AO363</f>
        <v>7090.10339734121</v>
      </c>
      <c r="AR363" s="62">
        <v>12</v>
      </c>
      <c r="AW363" s="39" t="e">
        <f>+AU363/AV362</f>
        <v>#DIV/0!</v>
      </c>
      <c r="AZ363" s="62"/>
      <c r="BA363" s="62"/>
      <c r="BB363" s="62"/>
      <c r="BC363" s="62">
        <v>26</v>
      </c>
      <c r="BD363" s="62">
        <v>11</v>
      </c>
      <c r="BE363" s="62">
        <v>127</v>
      </c>
      <c r="BF363" s="62">
        <v>52</v>
      </c>
      <c r="BG363" s="62">
        <v>40</v>
      </c>
      <c r="BH363" s="62">
        <v>48</v>
      </c>
    </row>
    <row r="364" spans="2:60" ht="15">
      <c r="B364" s="62" t="s">
        <v>54</v>
      </c>
      <c r="C364" s="62" t="s">
        <v>55</v>
      </c>
      <c r="D364" s="62" t="s">
        <v>46</v>
      </c>
      <c r="E364" s="62" t="s">
        <v>35</v>
      </c>
      <c r="F364" s="71" t="s">
        <v>71</v>
      </c>
      <c r="H364" s="59">
        <v>40354</v>
      </c>
      <c r="I364" s="62" t="s">
        <v>57</v>
      </c>
      <c r="J364" s="62"/>
      <c r="K364" s="62"/>
      <c r="L364" s="62"/>
      <c r="M364" s="62"/>
      <c r="N364" s="62">
        <v>1400</v>
      </c>
      <c r="O364" s="62">
        <v>2000</v>
      </c>
      <c r="P364" s="62"/>
      <c r="T364" s="62">
        <v>2.79</v>
      </c>
      <c r="U364" s="62">
        <v>63</v>
      </c>
      <c r="V364" s="62">
        <v>19.5</v>
      </c>
      <c r="W364" s="62">
        <v>17.5</v>
      </c>
      <c r="X364" s="62">
        <v>7.7</v>
      </c>
      <c r="Y364" s="62">
        <v>1.1</v>
      </c>
      <c r="Z364" s="62">
        <v>0.5</v>
      </c>
      <c r="AA364" s="27">
        <v>75</v>
      </c>
      <c r="AB364" s="27">
        <v>31</v>
      </c>
      <c r="AC364" s="27">
        <v>13</v>
      </c>
      <c r="AE364" s="62" t="s">
        <v>9</v>
      </c>
      <c r="AF364" s="62">
        <v>80</v>
      </c>
      <c r="AG364" s="62" t="s">
        <v>10</v>
      </c>
      <c r="AH364" s="62">
        <v>120</v>
      </c>
      <c r="AI364" s="62">
        <v>9</v>
      </c>
      <c r="AJ364" s="62" t="s">
        <v>12</v>
      </c>
      <c r="AK364" s="62">
        <v>2900</v>
      </c>
      <c r="AN364" s="62">
        <v>17.5</v>
      </c>
      <c r="AO364" s="62">
        <f>846.25/10000</f>
        <v>0.084625</v>
      </c>
      <c r="AP364" s="62">
        <v>400</v>
      </c>
      <c r="AQ364" s="27">
        <f>AP364/AO364</f>
        <v>4726.735598227474</v>
      </c>
      <c r="AR364" s="62">
        <v>12</v>
      </c>
      <c r="AW364" s="39" t="e">
        <f>+AU364/AV365</f>
        <v>#DIV/0!</v>
      </c>
      <c r="AZ364" s="62"/>
      <c r="BA364" s="62"/>
      <c r="BB364" s="62"/>
      <c r="BC364" s="62">
        <v>26</v>
      </c>
      <c r="BD364" s="62">
        <v>11</v>
      </c>
      <c r="BE364" s="62">
        <v>127</v>
      </c>
      <c r="BF364" s="62">
        <v>52</v>
      </c>
      <c r="BG364" s="62">
        <v>40</v>
      </c>
      <c r="BH364" s="62">
        <v>48</v>
      </c>
    </row>
    <row r="365" spans="2:60" ht="15">
      <c r="B365" s="62" t="s">
        <v>54</v>
      </c>
      <c r="C365" s="62" t="s">
        <v>55</v>
      </c>
      <c r="D365" s="62" t="s">
        <v>46</v>
      </c>
      <c r="E365" s="62" t="s">
        <v>35</v>
      </c>
      <c r="F365" s="71" t="s">
        <v>21</v>
      </c>
      <c r="H365" s="59">
        <v>40354</v>
      </c>
      <c r="I365" s="62" t="s">
        <v>57</v>
      </c>
      <c r="J365" s="62"/>
      <c r="K365" s="62"/>
      <c r="L365" s="62"/>
      <c r="M365" s="62"/>
      <c r="N365" s="62">
        <v>1400</v>
      </c>
      <c r="O365" s="62">
        <v>2000</v>
      </c>
      <c r="P365" s="62"/>
      <c r="T365" s="62">
        <v>2.79</v>
      </c>
      <c r="U365" s="62">
        <v>63</v>
      </c>
      <c r="V365" s="62">
        <v>19.5</v>
      </c>
      <c r="W365" s="62">
        <v>17.5</v>
      </c>
      <c r="X365" s="62">
        <v>7.7</v>
      </c>
      <c r="Y365" s="62">
        <v>1.1</v>
      </c>
      <c r="Z365" s="62">
        <v>0.5</v>
      </c>
      <c r="AA365" s="27">
        <v>75</v>
      </c>
      <c r="AB365" s="27">
        <v>31</v>
      </c>
      <c r="AC365" s="27">
        <v>13</v>
      </c>
      <c r="AE365" s="62" t="s">
        <v>9</v>
      </c>
      <c r="AF365" s="62">
        <v>80</v>
      </c>
      <c r="AG365" s="62" t="s">
        <v>10</v>
      </c>
      <c r="AH365" s="62">
        <v>120</v>
      </c>
      <c r="AI365" s="62">
        <v>9</v>
      </c>
      <c r="AJ365" s="62" t="s">
        <v>12</v>
      </c>
      <c r="AK365" s="62">
        <v>2900</v>
      </c>
      <c r="AN365" s="62">
        <v>17.5</v>
      </c>
      <c r="AO365" s="62">
        <f>846.25/10000</f>
        <v>0.084625</v>
      </c>
      <c r="AP365" s="62">
        <v>540</v>
      </c>
      <c r="AQ365" s="27">
        <f>AP365/AO365</f>
        <v>6381.09305760709</v>
      </c>
      <c r="AR365" s="62">
        <v>12</v>
      </c>
      <c r="AW365" s="39" t="e">
        <f>+AU365/AV365</f>
        <v>#DIV/0!</v>
      </c>
      <c r="AZ365" s="62"/>
      <c r="BA365" s="62"/>
      <c r="BB365" s="62"/>
      <c r="BC365" s="62">
        <v>26</v>
      </c>
      <c r="BD365" s="62">
        <v>11</v>
      </c>
      <c r="BE365" s="62">
        <v>127</v>
      </c>
      <c r="BF365" s="62">
        <v>52</v>
      </c>
      <c r="BG365" s="62">
        <v>40</v>
      </c>
      <c r="BH365" s="62">
        <v>48</v>
      </c>
    </row>
    <row r="366" spans="2:60" ht="15">
      <c r="B366" s="62" t="s">
        <v>54</v>
      </c>
      <c r="C366" s="62" t="s">
        <v>55</v>
      </c>
      <c r="D366" s="62" t="s">
        <v>46</v>
      </c>
      <c r="E366" s="62" t="s">
        <v>35</v>
      </c>
      <c r="F366" s="71" t="s">
        <v>112</v>
      </c>
      <c r="H366" s="59">
        <v>40354</v>
      </c>
      <c r="I366" s="62" t="s">
        <v>57</v>
      </c>
      <c r="J366" s="62"/>
      <c r="K366" s="62"/>
      <c r="L366" s="62"/>
      <c r="M366" s="62"/>
      <c r="N366" s="62">
        <v>1400</v>
      </c>
      <c r="O366" s="62">
        <v>2000</v>
      </c>
      <c r="P366" s="62"/>
      <c r="T366" s="62">
        <v>2.79</v>
      </c>
      <c r="U366" s="62">
        <v>63</v>
      </c>
      <c r="V366" s="62">
        <v>19.5</v>
      </c>
      <c r="W366" s="62">
        <v>17.5</v>
      </c>
      <c r="X366" s="62">
        <v>7.7</v>
      </c>
      <c r="Y366" s="62">
        <v>1.1</v>
      </c>
      <c r="Z366" s="62">
        <v>0.5</v>
      </c>
      <c r="AA366" s="27">
        <v>75</v>
      </c>
      <c r="AB366" s="27">
        <v>31</v>
      </c>
      <c r="AC366" s="27">
        <v>13</v>
      </c>
      <c r="AE366" s="62" t="s">
        <v>9</v>
      </c>
      <c r="AF366" s="62">
        <v>81</v>
      </c>
      <c r="AG366" s="62" t="s">
        <v>10</v>
      </c>
      <c r="AH366" s="62">
        <v>120</v>
      </c>
      <c r="AI366" s="62">
        <v>9</v>
      </c>
      <c r="AJ366" s="62" t="s">
        <v>12</v>
      </c>
      <c r="AK366" s="62">
        <v>2900</v>
      </c>
      <c r="AN366" s="62">
        <v>17.5</v>
      </c>
      <c r="AO366" s="62">
        <f>846.25/10000</f>
        <v>0.084625</v>
      </c>
      <c r="AP366" s="62">
        <v>380</v>
      </c>
      <c r="AQ366" s="27">
        <f>AP366/AO366</f>
        <v>4490.3988183161</v>
      </c>
      <c r="AR366" s="62">
        <v>12</v>
      </c>
      <c r="AW366" s="39" t="e">
        <f>+AU366/AV365</f>
        <v>#DIV/0!</v>
      </c>
      <c r="AZ366" s="62"/>
      <c r="BA366" s="62"/>
      <c r="BB366" s="62"/>
      <c r="BC366" s="62">
        <v>26</v>
      </c>
      <c r="BD366" s="62">
        <v>11</v>
      </c>
      <c r="BE366" s="62">
        <v>127</v>
      </c>
      <c r="BF366" s="62">
        <v>52</v>
      </c>
      <c r="BG366" s="62">
        <v>40</v>
      </c>
      <c r="BH366" s="62">
        <v>48</v>
      </c>
    </row>
    <row r="367" spans="2:60" ht="15">
      <c r="B367" s="62" t="s">
        <v>54</v>
      </c>
      <c r="C367" s="62" t="s">
        <v>55</v>
      </c>
      <c r="D367" s="62" t="s">
        <v>46</v>
      </c>
      <c r="E367" s="62" t="s">
        <v>35</v>
      </c>
      <c r="F367" s="71" t="s">
        <v>115</v>
      </c>
      <c r="H367" s="59">
        <v>40354</v>
      </c>
      <c r="I367" s="62" t="s">
        <v>57</v>
      </c>
      <c r="J367" s="62"/>
      <c r="K367" s="62"/>
      <c r="L367" s="62"/>
      <c r="M367" s="62"/>
      <c r="N367" s="62">
        <v>1400</v>
      </c>
      <c r="O367" s="62">
        <v>2000</v>
      </c>
      <c r="P367" s="62"/>
      <c r="T367" s="62">
        <v>2.79</v>
      </c>
      <c r="U367" s="62">
        <v>63</v>
      </c>
      <c r="V367" s="62">
        <v>19.5</v>
      </c>
      <c r="W367" s="62">
        <v>17.5</v>
      </c>
      <c r="X367" s="62">
        <v>7.7</v>
      </c>
      <c r="Y367" s="62">
        <v>1.1</v>
      </c>
      <c r="Z367" s="62">
        <v>0.5</v>
      </c>
      <c r="AA367" s="27">
        <v>75</v>
      </c>
      <c r="AB367" s="27">
        <v>31</v>
      </c>
      <c r="AC367" s="27">
        <v>13</v>
      </c>
      <c r="AE367" s="62" t="s">
        <v>9</v>
      </c>
      <c r="AF367" s="62">
        <v>82</v>
      </c>
      <c r="AG367" s="62" t="s">
        <v>10</v>
      </c>
      <c r="AH367" s="62">
        <v>120</v>
      </c>
      <c r="AI367" s="62">
        <v>9</v>
      </c>
      <c r="AJ367" s="62" t="s">
        <v>12</v>
      </c>
      <c r="AK367" s="62">
        <v>2900</v>
      </c>
      <c r="AN367" s="62">
        <v>17.5</v>
      </c>
      <c r="AO367" s="62">
        <f>846.25/10000</f>
        <v>0.084625</v>
      </c>
      <c r="AP367" s="62">
        <v>580</v>
      </c>
      <c r="AQ367" s="27">
        <f>AP367/AO367</f>
        <v>6853.766617429837</v>
      </c>
      <c r="AR367" s="62">
        <v>12</v>
      </c>
      <c r="AW367" s="39" t="e">
        <f>+AU367/AV368</f>
        <v>#DIV/0!</v>
      </c>
      <c r="AZ367" s="62"/>
      <c r="BA367" s="62"/>
      <c r="BB367" s="62"/>
      <c r="BC367" s="62">
        <v>26</v>
      </c>
      <c r="BD367" s="62">
        <v>11</v>
      </c>
      <c r="BE367" s="62">
        <v>127</v>
      </c>
      <c r="BF367" s="62">
        <v>52</v>
      </c>
      <c r="BG367" s="62">
        <v>40</v>
      </c>
      <c r="BH367" s="62">
        <v>48</v>
      </c>
    </row>
    <row r="368" spans="2:60" ht="15">
      <c r="B368" s="62" t="s">
        <v>54</v>
      </c>
      <c r="C368" s="62" t="s">
        <v>55</v>
      </c>
      <c r="D368" s="62" t="s">
        <v>46</v>
      </c>
      <c r="E368" s="62" t="s">
        <v>35</v>
      </c>
      <c r="F368" s="71" t="s">
        <v>21</v>
      </c>
      <c r="H368" s="59">
        <v>40354</v>
      </c>
      <c r="I368" s="62" t="s">
        <v>57</v>
      </c>
      <c r="J368" s="62"/>
      <c r="K368" s="62"/>
      <c r="L368" s="62"/>
      <c r="M368" s="62"/>
      <c r="N368" s="62">
        <v>1400</v>
      </c>
      <c r="O368" s="62">
        <v>2000</v>
      </c>
      <c r="P368" s="62"/>
      <c r="T368" s="62">
        <v>2.79</v>
      </c>
      <c r="U368" s="62">
        <v>63</v>
      </c>
      <c r="V368" s="62">
        <v>19.5</v>
      </c>
      <c r="W368" s="62">
        <v>17.5</v>
      </c>
      <c r="X368" s="62">
        <v>7.7</v>
      </c>
      <c r="Y368" s="62">
        <v>1.1</v>
      </c>
      <c r="Z368" s="62">
        <v>0.5</v>
      </c>
      <c r="AA368" s="27">
        <v>75</v>
      </c>
      <c r="AB368" s="27">
        <v>31</v>
      </c>
      <c r="AC368" s="27">
        <v>13</v>
      </c>
      <c r="AE368" s="62" t="s">
        <v>9</v>
      </c>
      <c r="AF368" s="62">
        <v>84</v>
      </c>
      <c r="AG368" s="62" t="s">
        <v>10</v>
      </c>
      <c r="AH368" s="62">
        <v>120</v>
      </c>
      <c r="AI368" s="62">
        <v>9</v>
      </c>
      <c r="AJ368" s="62" t="s">
        <v>12</v>
      </c>
      <c r="AK368" s="62">
        <v>2900</v>
      </c>
      <c r="AN368" s="62">
        <v>17.5</v>
      </c>
      <c r="AO368" s="62">
        <f>846.25/10000</f>
        <v>0.084625</v>
      </c>
      <c r="AP368" s="62">
        <v>400</v>
      </c>
      <c r="AQ368" s="27">
        <f>AP368/AO368</f>
        <v>4726.735598227474</v>
      </c>
      <c r="AR368" s="62">
        <v>12</v>
      </c>
      <c r="AW368" s="39" t="e">
        <f>+AU368/AV368</f>
        <v>#DIV/0!</v>
      </c>
      <c r="AZ368" s="62"/>
      <c r="BA368" s="62"/>
      <c r="BB368" s="62"/>
      <c r="BC368" s="62">
        <v>26</v>
      </c>
      <c r="BD368" s="62">
        <v>11</v>
      </c>
      <c r="BE368" s="62">
        <v>127</v>
      </c>
      <c r="BF368" s="62">
        <v>52</v>
      </c>
      <c r="BG368" s="62">
        <v>40</v>
      </c>
      <c r="BH368" s="62">
        <v>48</v>
      </c>
    </row>
    <row r="369" spans="2:60" ht="15">
      <c r="B369" s="62" t="s">
        <v>54</v>
      </c>
      <c r="C369" s="62" t="s">
        <v>55</v>
      </c>
      <c r="D369" s="62" t="s">
        <v>46</v>
      </c>
      <c r="E369" s="62" t="s">
        <v>35</v>
      </c>
      <c r="F369" s="71" t="s">
        <v>36</v>
      </c>
      <c r="H369" s="59">
        <v>40354</v>
      </c>
      <c r="I369" s="62" t="s">
        <v>57</v>
      </c>
      <c r="J369" s="62"/>
      <c r="K369" s="62"/>
      <c r="L369" s="62"/>
      <c r="M369" s="62"/>
      <c r="N369" s="62">
        <v>1400</v>
      </c>
      <c r="O369" s="62">
        <v>2000</v>
      </c>
      <c r="P369" s="62"/>
      <c r="T369" s="62">
        <v>2.79</v>
      </c>
      <c r="U369" s="62">
        <v>63</v>
      </c>
      <c r="V369" s="62">
        <v>19.5</v>
      </c>
      <c r="W369" s="62">
        <v>17.5</v>
      </c>
      <c r="X369" s="62">
        <v>7.7</v>
      </c>
      <c r="Y369" s="62">
        <v>1.1</v>
      </c>
      <c r="Z369" s="62">
        <v>0.5</v>
      </c>
      <c r="AA369" s="27">
        <v>75</v>
      </c>
      <c r="AB369" s="27">
        <v>31</v>
      </c>
      <c r="AC369" s="27">
        <v>13</v>
      </c>
      <c r="AE369" s="62" t="s">
        <v>9</v>
      </c>
      <c r="AF369" s="62">
        <v>80</v>
      </c>
      <c r="AG369" s="62" t="s">
        <v>10</v>
      </c>
      <c r="AH369" s="62">
        <v>120</v>
      </c>
      <c r="AI369" s="62">
        <v>9</v>
      </c>
      <c r="AJ369" s="62" t="s">
        <v>12</v>
      </c>
      <c r="AK369" s="62">
        <v>2900</v>
      </c>
      <c r="AN369" s="62">
        <v>17.5</v>
      </c>
      <c r="AO369" s="62">
        <f>846.25/10000</f>
        <v>0.084625</v>
      </c>
      <c r="AP369" s="62">
        <v>540</v>
      </c>
      <c r="AQ369" s="27">
        <f>AP369/AO369</f>
        <v>6381.09305760709</v>
      </c>
      <c r="AR369" s="62">
        <v>12</v>
      </c>
      <c r="AW369" s="39" t="e">
        <f>+AU369/AV368</f>
        <v>#DIV/0!</v>
      </c>
      <c r="AZ369" s="62"/>
      <c r="BA369" s="62"/>
      <c r="BB369" s="62"/>
      <c r="BC369" s="62">
        <v>26</v>
      </c>
      <c r="BD369" s="62">
        <v>11</v>
      </c>
      <c r="BE369" s="62">
        <v>127</v>
      </c>
      <c r="BF369" s="62">
        <v>52</v>
      </c>
      <c r="BG369" s="62">
        <v>40</v>
      </c>
      <c r="BH369" s="62">
        <v>48</v>
      </c>
    </row>
    <row r="370" spans="2:60" ht="15">
      <c r="B370" s="62" t="s">
        <v>54</v>
      </c>
      <c r="C370" s="62" t="s">
        <v>55</v>
      </c>
      <c r="D370" s="62" t="s">
        <v>46</v>
      </c>
      <c r="E370" s="62" t="s">
        <v>35</v>
      </c>
      <c r="F370" s="71" t="s">
        <v>56</v>
      </c>
      <c r="H370" s="59">
        <v>40354</v>
      </c>
      <c r="I370" s="62" t="s">
        <v>57</v>
      </c>
      <c r="J370" s="62"/>
      <c r="K370" s="62"/>
      <c r="L370" s="62"/>
      <c r="M370" s="62"/>
      <c r="N370" s="62">
        <v>1400</v>
      </c>
      <c r="O370" s="62">
        <v>2000</v>
      </c>
      <c r="P370" s="62"/>
      <c r="T370" s="62">
        <v>2.79</v>
      </c>
      <c r="U370" s="62">
        <v>63</v>
      </c>
      <c r="V370" s="62">
        <v>19.5</v>
      </c>
      <c r="W370" s="62">
        <v>17.5</v>
      </c>
      <c r="X370" s="62">
        <v>7.7</v>
      </c>
      <c r="Y370" s="62">
        <v>1.1</v>
      </c>
      <c r="Z370" s="62">
        <v>0.5</v>
      </c>
      <c r="AA370" s="27">
        <v>75</v>
      </c>
      <c r="AB370" s="27">
        <v>31</v>
      </c>
      <c r="AC370" s="27">
        <v>13</v>
      </c>
      <c r="AE370" s="62" t="s">
        <v>9</v>
      </c>
      <c r="AF370" s="62">
        <v>80</v>
      </c>
      <c r="AG370" s="62" t="s">
        <v>10</v>
      </c>
      <c r="AH370" s="62">
        <v>120</v>
      </c>
      <c r="AI370" s="62">
        <v>9</v>
      </c>
      <c r="AJ370" s="62" t="s">
        <v>12</v>
      </c>
      <c r="AK370" s="62">
        <v>2900</v>
      </c>
      <c r="AN370" s="62">
        <v>17.5</v>
      </c>
      <c r="AO370" s="62">
        <f>846.25/10000</f>
        <v>0.084625</v>
      </c>
      <c r="AP370" s="62">
        <v>380</v>
      </c>
      <c r="AQ370" s="27">
        <f>AP370/AO370</f>
        <v>4490.3988183161</v>
      </c>
      <c r="AR370" s="62">
        <v>12</v>
      </c>
      <c r="AW370" s="39" t="e">
        <f>+AU370/AV371</f>
        <v>#DIV/0!</v>
      </c>
      <c r="AZ370" s="62"/>
      <c r="BA370" s="62"/>
      <c r="BB370" s="62"/>
      <c r="BC370" s="62">
        <v>26</v>
      </c>
      <c r="BD370" s="62">
        <v>11</v>
      </c>
      <c r="BE370" s="62">
        <v>127</v>
      </c>
      <c r="BF370" s="62">
        <v>52</v>
      </c>
      <c r="BG370" s="62">
        <v>40</v>
      </c>
      <c r="BH370" s="62">
        <v>48</v>
      </c>
    </row>
    <row r="371" spans="2:60" ht="15">
      <c r="B371" s="62" t="s">
        <v>54</v>
      </c>
      <c r="C371" s="62" t="s">
        <v>55</v>
      </c>
      <c r="D371" s="62" t="s">
        <v>46</v>
      </c>
      <c r="E371" s="62" t="s">
        <v>35</v>
      </c>
      <c r="F371" s="71" t="s">
        <v>21</v>
      </c>
      <c r="H371" s="59">
        <v>40354</v>
      </c>
      <c r="I371" s="62" t="s">
        <v>57</v>
      </c>
      <c r="J371" s="62"/>
      <c r="K371" s="62"/>
      <c r="L371" s="62"/>
      <c r="M371" s="62"/>
      <c r="N371" s="62">
        <v>1400</v>
      </c>
      <c r="O371" s="62">
        <v>2000</v>
      </c>
      <c r="P371" s="62"/>
      <c r="T371" s="62">
        <v>2.79</v>
      </c>
      <c r="U371" s="62">
        <v>63</v>
      </c>
      <c r="V371" s="62">
        <v>19.5</v>
      </c>
      <c r="W371" s="62">
        <v>17.5</v>
      </c>
      <c r="X371" s="62">
        <v>7.7</v>
      </c>
      <c r="Y371" s="62">
        <v>1.1</v>
      </c>
      <c r="Z371" s="62">
        <v>0.5</v>
      </c>
      <c r="AA371" s="27">
        <v>75</v>
      </c>
      <c r="AB371" s="27">
        <v>31</v>
      </c>
      <c r="AC371" s="27">
        <v>13</v>
      </c>
      <c r="AE371" s="62" t="s">
        <v>9</v>
      </c>
      <c r="AF371" s="62">
        <v>80</v>
      </c>
      <c r="AG371" s="62" t="s">
        <v>10</v>
      </c>
      <c r="AH371" s="62">
        <v>120</v>
      </c>
      <c r="AI371" s="62">
        <v>9</v>
      </c>
      <c r="AJ371" s="62" t="s">
        <v>12</v>
      </c>
      <c r="AK371" s="62">
        <v>2900</v>
      </c>
      <c r="AN371" s="62">
        <v>17.5</v>
      </c>
      <c r="AO371" s="62">
        <f>846.25/10000</f>
        <v>0.084625</v>
      </c>
      <c r="AP371" s="62">
        <v>560</v>
      </c>
      <c r="AQ371" s="27">
        <f>AP371/AO371</f>
        <v>6617.4298375184635</v>
      </c>
      <c r="AR371" s="62">
        <v>12</v>
      </c>
      <c r="AW371" s="39" t="e">
        <f>+AU371/AV371</f>
        <v>#DIV/0!</v>
      </c>
      <c r="AZ371" s="62"/>
      <c r="BA371" s="62"/>
      <c r="BB371" s="62"/>
      <c r="BC371" s="62">
        <v>26</v>
      </c>
      <c r="BD371" s="62">
        <v>11</v>
      </c>
      <c r="BE371" s="62">
        <v>127</v>
      </c>
      <c r="BF371" s="62">
        <v>52</v>
      </c>
      <c r="BG371" s="62">
        <v>40</v>
      </c>
      <c r="BH371" s="62">
        <v>48</v>
      </c>
    </row>
    <row r="372" spans="2:60" ht="15">
      <c r="B372" s="62" t="s">
        <v>54</v>
      </c>
      <c r="C372" s="62" t="s">
        <v>55</v>
      </c>
      <c r="D372" s="62" t="s">
        <v>46</v>
      </c>
      <c r="E372" s="62" t="s">
        <v>35</v>
      </c>
      <c r="F372" s="71" t="s">
        <v>70</v>
      </c>
      <c r="H372" s="59">
        <v>40354</v>
      </c>
      <c r="I372" s="62" t="s">
        <v>57</v>
      </c>
      <c r="J372" s="62"/>
      <c r="K372" s="62"/>
      <c r="L372" s="62"/>
      <c r="M372" s="62"/>
      <c r="N372" s="62">
        <v>1400</v>
      </c>
      <c r="O372" s="62">
        <v>2000</v>
      </c>
      <c r="P372" s="62"/>
      <c r="T372" s="62">
        <v>2.79</v>
      </c>
      <c r="U372" s="62">
        <v>63</v>
      </c>
      <c r="V372" s="62">
        <v>19.5</v>
      </c>
      <c r="W372" s="62">
        <v>17.5</v>
      </c>
      <c r="X372" s="62">
        <v>7.7</v>
      </c>
      <c r="Y372" s="62">
        <v>1.1</v>
      </c>
      <c r="Z372" s="62">
        <v>0.5</v>
      </c>
      <c r="AA372" s="27">
        <v>75</v>
      </c>
      <c r="AB372" s="27">
        <v>31</v>
      </c>
      <c r="AC372" s="27">
        <v>13</v>
      </c>
      <c r="AE372" s="62" t="s">
        <v>9</v>
      </c>
      <c r="AF372" s="62">
        <v>80</v>
      </c>
      <c r="AG372" s="62" t="s">
        <v>10</v>
      </c>
      <c r="AH372" s="62">
        <v>120</v>
      </c>
      <c r="AI372" s="62">
        <v>9</v>
      </c>
      <c r="AJ372" s="62" t="s">
        <v>12</v>
      </c>
      <c r="AK372" s="62">
        <v>2900</v>
      </c>
      <c r="AN372" s="62">
        <v>17.5</v>
      </c>
      <c r="AO372" s="62">
        <f>846.25/10000</f>
        <v>0.084625</v>
      </c>
      <c r="AP372" s="62">
        <v>400</v>
      </c>
      <c r="AQ372" s="27">
        <f>AP372/AO372</f>
        <v>4726.735598227474</v>
      </c>
      <c r="AR372" s="62">
        <v>12</v>
      </c>
      <c r="AW372" s="39" t="e">
        <f>+AU372/AV371</f>
        <v>#DIV/0!</v>
      </c>
      <c r="AZ372" s="62"/>
      <c r="BA372" s="62"/>
      <c r="BB372" s="62"/>
      <c r="BC372" s="62">
        <v>26</v>
      </c>
      <c r="BD372" s="62">
        <v>11</v>
      </c>
      <c r="BE372" s="62">
        <v>127</v>
      </c>
      <c r="BF372" s="62">
        <v>52</v>
      </c>
      <c r="BG372" s="62">
        <v>40</v>
      </c>
      <c r="BH372" s="62">
        <v>48</v>
      </c>
    </row>
    <row r="373" spans="2:60" ht="15">
      <c r="B373" s="62" t="s">
        <v>54</v>
      </c>
      <c r="C373" s="62" t="s">
        <v>55</v>
      </c>
      <c r="D373" s="62" t="s">
        <v>46</v>
      </c>
      <c r="E373" s="62" t="s">
        <v>35</v>
      </c>
      <c r="F373" s="62" t="s">
        <v>51</v>
      </c>
      <c r="H373" s="59">
        <v>40354</v>
      </c>
      <c r="I373" s="62" t="s">
        <v>57</v>
      </c>
      <c r="J373" s="62"/>
      <c r="K373" s="62"/>
      <c r="L373" s="62"/>
      <c r="M373" s="62"/>
      <c r="N373" s="62">
        <v>1400</v>
      </c>
      <c r="O373" s="62">
        <v>2000</v>
      </c>
      <c r="P373" s="62"/>
      <c r="T373" s="62">
        <v>2.79</v>
      </c>
      <c r="U373" s="62">
        <v>63</v>
      </c>
      <c r="V373" s="62">
        <v>19.5</v>
      </c>
      <c r="W373" s="62">
        <v>17.5</v>
      </c>
      <c r="X373" s="62">
        <v>7.7</v>
      </c>
      <c r="Y373" s="62">
        <v>1.1</v>
      </c>
      <c r="Z373" s="62">
        <v>0.5</v>
      </c>
      <c r="AA373" s="27">
        <v>75</v>
      </c>
      <c r="AB373" s="27">
        <v>31</v>
      </c>
      <c r="AC373" s="27">
        <v>13</v>
      </c>
      <c r="AE373" s="62" t="s">
        <v>9</v>
      </c>
      <c r="AF373" s="62">
        <v>80</v>
      </c>
      <c r="AG373" s="62" t="s">
        <v>10</v>
      </c>
      <c r="AH373" s="62">
        <v>120</v>
      </c>
      <c r="AI373" s="62">
        <v>9</v>
      </c>
      <c r="AJ373" s="62" t="s">
        <v>12</v>
      </c>
      <c r="AK373" s="62">
        <v>2900</v>
      </c>
      <c r="AN373" s="62">
        <v>17.5</v>
      </c>
      <c r="AO373" s="62">
        <f>846.25/10000</f>
        <v>0.084625</v>
      </c>
      <c r="AP373" s="62">
        <v>480</v>
      </c>
      <c r="AQ373" s="27">
        <f>AP373/AO373</f>
        <v>5672.082717872969</v>
      </c>
      <c r="AR373" s="62">
        <v>12</v>
      </c>
      <c r="AW373" s="39" t="e">
        <f>+AU373/AV374</f>
        <v>#DIV/0!</v>
      </c>
      <c r="AZ373" s="62"/>
      <c r="BA373" s="62"/>
      <c r="BB373" s="62"/>
      <c r="BC373" s="62">
        <v>26</v>
      </c>
      <c r="BD373" s="62">
        <v>11</v>
      </c>
      <c r="BE373" s="62">
        <v>127</v>
      </c>
      <c r="BF373" s="62">
        <v>52</v>
      </c>
      <c r="BG373" s="62">
        <v>40</v>
      </c>
      <c r="BH373" s="62">
        <v>48</v>
      </c>
    </row>
    <row r="374" spans="2:60" ht="15">
      <c r="B374" s="62" t="s">
        <v>54</v>
      </c>
      <c r="C374" s="62" t="s">
        <v>55</v>
      </c>
      <c r="D374" s="62" t="s">
        <v>46</v>
      </c>
      <c r="E374" s="62" t="s">
        <v>35</v>
      </c>
      <c r="F374" s="71" t="s">
        <v>21</v>
      </c>
      <c r="H374" s="59">
        <v>40354</v>
      </c>
      <c r="I374" s="62" t="s">
        <v>57</v>
      </c>
      <c r="J374" s="62"/>
      <c r="K374" s="62"/>
      <c r="L374" s="62"/>
      <c r="M374" s="62"/>
      <c r="N374" s="62">
        <v>1400</v>
      </c>
      <c r="O374" s="62">
        <v>2000</v>
      </c>
      <c r="P374" s="62"/>
      <c r="T374" s="62">
        <v>2.79</v>
      </c>
      <c r="U374" s="62">
        <v>63</v>
      </c>
      <c r="V374" s="62">
        <v>19.5</v>
      </c>
      <c r="W374" s="62">
        <v>17.5</v>
      </c>
      <c r="X374" s="62">
        <v>7.7</v>
      </c>
      <c r="Y374" s="62">
        <v>1.1</v>
      </c>
      <c r="Z374" s="62">
        <v>0.5</v>
      </c>
      <c r="AA374" s="27">
        <v>75</v>
      </c>
      <c r="AB374" s="27">
        <v>31</v>
      </c>
      <c r="AC374" s="27">
        <v>13</v>
      </c>
      <c r="AE374" s="62" t="s">
        <v>9</v>
      </c>
      <c r="AF374" s="62">
        <v>80</v>
      </c>
      <c r="AG374" s="62" t="s">
        <v>10</v>
      </c>
      <c r="AH374" s="62">
        <v>120</v>
      </c>
      <c r="AI374" s="62">
        <v>9</v>
      </c>
      <c r="AJ374" s="62" t="s">
        <v>12</v>
      </c>
      <c r="AK374" s="62">
        <v>2900</v>
      </c>
      <c r="AN374" s="62">
        <v>17.5</v>
      </c>
      <c r="AO374" s="62">
        <f>846.25/10000</f>
        <v>0.084625</v>
      </c>
      <c r="AP374" s="62">
        <v>500</v>
      </c>
      <c r="AQ374" s="27">
        <f>AP374/AO374</f>
        <v>5908.419497784343</v>
      </c>
      <c r="AR374" s="62">
        <v>12</v>
      </c>
      <c r="AW374" s="39" t="e">
        <f>+AU374/AV374</f>
        <v>#DIV/0!</v>
      </c>
      <c r="AZ374" s="62"/>
      <c r="BA374" s="62"/>
      <c r="BB374" s="62"/>
      <c r="BC374" s="62">
        <v>26</v>
      </c>
      <c r="BD374" s="62">
        <v>11</v>
      </c>
      <c r="BE374" s="62">
        <v>127</v>
      </c>
      <c r="BF374" s="62">
        <v>52</v>
      </c>
      <c r="BG374" s="62">
        <v>40</v>
      </c>
      <c r="BH374" s="62">
        <v>48</v>
      </c>
    </row>
    <row r="375" spans="2:60" ht="15">
      <c r="B375" s="82" t="s">
        <v>54</v>
      </c>
      <c r="C375" s="82" t="s">
        <v>55</v>
      </c>
      <c r="D375" s="82" t="s">
        <v>46</v>
      </c>
      <c r="E375" s="82" t="s">
        <v>35</v>
      </c>
      <c r="F375" s="84" t="s">
        <v>94</v>
      </c>
      <c r="H375" s="4">
        <v>40354</v>
      </c>
      <c r="I375" s="82" t="s">
        <v>57</v>
      </c>
      <c r="J375" s="82"/>
      <c r="K375" s="82"/>
      <c r="L375" s="82"/>
      <c r="M375" s="82"/>
      <c r="N375" s="82">
        <v>1400</v>
      </c>
      <c r="O375" s="82">
        <v>2000</v>
      </c>
      <c r="P375" s="82"/>
      <c r="T375" s="82">
        <v>2.79</v>
      </c>
      <c r="U375" s="82">
        <v>63</v>
      </c>
      <c r="V375" s="82">
        <v>19.5</v>
      </c>
      <c r="W375" s="82">
        <v>17.5</v>
      </c>
      <c r="X375" s="82">
        <v>7.7</v>
      </c>
      <c r="Y375" s="82">
        <v>1.1</v>
      </c>
      <c r="Z375" s="82">
        <v>0.5</v>
      </c>
      <c r="AA375" s="70">
        <v>75</v>
      </c>
      <c r="AB375" s="70">
        <v>31</v>
      </c>
      <c r="AC375" s="70">
        <v>13</v>
      </c>
      <c r="AE375" s="82" t="s">
        <v>9</v>
      </c>
      <c r="AF375" s="82">
        <v>80</v>
      </c>
      <c r="AG375" s="82" t="s">
        <v>10</v>
      </c>
      <c r="AH375" s="82">
        <v>120</v>
      </c>
      <c r="AI375" s="82">
        <v>9</v>
      </c>
      <c r="AJ375" s="82" t="s">
        <v>12</v>
      </c>
      <c r="AK375" s="82">
        <v>2900</v>
      </c>
      <c r="AN375" s="82">
        <v>17.5</v>
      </c>
      <c r="AO375" s="62">
        <f>846.25/10000</f>
        <v>0.084625</v>
      </c>
      <c r="AP375" s="82">
        <v>520</v>
      </c>
      <c r="AQ375" s="70">
        <f>AP375/AO375</f>
        <v>6144.756277695716</v>
      </c>
      <c r="AR375" s="82">
        <v>12</v>
      </c>
      <c r="AW375" s="24" t="e">
        <f>+AU375/AV374</f>
        <v>#DIV/0!</v>
      </c>
      <c r="AZ375" s="82"/>
      <c r="BA375" s="82"/>
      <c r="BB375" s="82"/>
      <c r="BC375" s="82">
        <v>26</v>
      </c>
      <c r="BD375" s="82">
        <v>11</v>
      </c>
      <c r="BE375" s="82">
        <v>127</v>
      </c>
      <c r="BF375" s="82">
        <v>52</v>
      </c>
      <c r="BG375" s="82">
        <v>40</v>
      </c>
      <c r="BH375" s="82">
        <v>48</v>
      </c>
    </row>
    <row r="376" spans="2:60" ht="15">
      <c r="B376" s="23" t="s">
        <v>17</v>
      </c>
      <c r="C376" s="62" t="s">
        <v>18</v>
      </c>
      <c r="D376" s="62" t="s">
        <v>19</v>
      </c>
      <c r="E376" s="62" t="s">
        <v>20</v>
      </c>
      <c r="F376" s="26" t="s">
        <v>56</v>
      </c>
      <c r="H376" s="59">
        <v>40360</v>
      </c>
      <c r="I376" s="23"/>
      <c r="J376" s="46"/>
      <c r="K376" s="26"/>
      <c r="L376" s="62"/>
      <c r="M376" s="62"/>
      <c r="N376" s="62"/>
      <c r="O376" s="62"/>
      <c r="P376" s="62"/>
      <c r="T376" s="62"/>
      <c r="U376" s="10"/>
      <c r="V376" s="10"/>
      <c r="W376" s="10"/>
      <c r="X376" s="10"/>
      <c r="Y376" s="62"/>
      <c r="Z376" s="62"/>
      <c r="AA376" s="62"/>
      <c r="AB376" s="62"/>
      <c r="AC376" s="62"/>
      <c r="AE376" s="62" t="s">
        <v>39</v>
      </c>
      <c r="AF376" s="62">
        <v>100</v>
      </c>
      <c r="AG376" s="62" t="s">
        <v>10</v>
      </c>
      <c r="AH376" s="62">
        <v>120</v>
      </c>
      <c r="AI376" s="62"/>
      <c r="AJ376" s="62"/>
      <c r="AK376" s="62"/>
      <c r="AN376" s="62">
        <v>19</v>
      </c>
      <c r="AO376" s="62">
        <v>0.144</v>
      </c>
      <c r="AP376" s="62"/>
      <c r="AQ376" s="27">
        <v>5416.66666666667</v>
      </c>
      <c r="AR376" s="62"/>
      <c r="AW376" s="27" t="e">
        <f>+AU376/AV378</f>
        <v>#DIV/0!</v>
      </c>
      <c r="AZ376" s="62"/>
      <c r="BA376" s="62"/>
      <c r="BB376" s="62"/>
      <c r="BC376" s="62"/>
      <c r="BD376" s="62"/>
      <c r="BE376" s="62"/>
      <c r="BF376" s="62"/>
      <c r="BG376" s="62"/>
      <c r="BH376" s="62"/>
    </row>
    <row r="377" spans="2:60" ht="15">
      <c r="B377" s="23" t="s">
        <v>17</v>
      </c>
      <c r="C377" s="62" t="s">
        <v>18</v>
      </c>
      <c r="D377" s="62" t="s">
        <v>19</v>
      </c>
      <c r="E377" s="62" t="s">
        <v>20</v>
      </c>
      <c r="F377" s="26" t="s">
        <v>45</v>
      </c>
      <c r="H377" s="59">
        <v>40360</v>
      </c>
      <c r="I377" s="23"/>
      <c r="J377" s="46"/>
      <c r="K377" s="26"/>
      <c r="L377" s="62"/>
      <c r="M377" s="62"/>
      <c r="N377" s="62"/>
      <c r="O377" s="62"/>
      <c r="P377" s="62"/>
      <c r="T377" s="62"/>
      <c r="U377" s="10"/>
      <c r="V377" s="10"/>
      <c r="W377" s="10"/>
      <c r="X377" s="10"/>
      <c r="Y377" s="62"/>
      <c r="Z377" s="62"/>
      <c r="AA377" s="62"/>
      <c r="AB377" s="62"/>
      <c r="AC377" s="62"/>
      <c r="AE377" s="62" t="s">
        <v>39</v>
      </c>
      <c r="AF377" s="62">
        <v>100</v>
      </c>
      <c r="AG377" s="62" t="s">
        <v>48</v>
      </c>
      <c r="AH377" s="62">
        <v>120</v>
      </c>
      <c r="AI377" s="62"/>
      <c r="AJ377" s="62"/>
      <c r="AK377" s="62"/>
      <c r="AN377" s="62">
        <v>19</v>
      </c>
      <c r="AO377" s="62">
        <v>0.144</v>
      </c>
      <c r="AP377" s="62"/>
      <c r="AQ377" s="27">
        <v>6527.77777777778</v>
      </c>
      <c r="AR377" s="62"/>
      <c r="AW377" s="27" t="e">
        <f>+AU377/AV378</f>
        <v>#DIV/0!</v>
      </c>
      <c r="AZ377" s="62"/>
      <c r="BA377" s="62"/>
      <c r="BB377" s="62"/>
      <c r="BC377" s="62"/>
      <c r="BD377" s="62"/>
      <c r="BE377" s="62"/>
      <c r="BF377" s="62"/>
      <c r="BG377" s="62"/>
      <c r="BH377" s="62"/>
    </row>
    <row r="378" spans="2:60" ht="15">
      <c r="B378" s="23" t="s">
        <v>17</v>
      </c>
      <c r="C378" s="62" t="s">
        <v>18</v>
      </c>
      <c r="D378" s="62" t="s">
        <v>19</v>
      </c>
      <c r="E378" s="62" t="s">
        <v>20</v>
      </c>
      <c r="F378" s="26" t="s">
        <v>21</v>
      </c>
      <c r="H378" s="59">
        <v>40360</v>
      </c>
      <c r="I378" s="23"/>
      <c r="J378" s="46"/>
      <c r="K378" s="26"/>
      <c r="L378" s="62"/>
      <c r="M378" s="62"/>
      <c r="N378" s="62"/>
      <c r="O378" s="62"/>
      <c r="P378" s="62"/>
      <c r="T378" s="62"/>
      <c r="U378" s="10"/>
      <c r="V378" s="10"/>
      <c r="W378" s="10"/>
      <c r="X378" s="10"/>
      <c r="Y378" s="62"/>
      <c r="Z378" s="62"/>
      <c r="AA378" s="62"/>
      <c r="AB378" s="62"/>
      <c r="AC378" s="62"/>
      <c r="AE378" s="62" t="s">
        <v>39</v>
      </c>
      <c r="AF378" s="62">
        <v>100</v>
      </c>
      <c r="AG378" s="62" t="s">
        <v>10</v>
      </c>
      <c r="AH378" s="62">
        <v>120</v>
      </c>
      <c r="AI378" s="62"/>
      <c r="AJ378" s="62"/>
      <c r="AK378" s="62"/>
      <c r="AN378" s="62">
        <v>19</v>
      </c>
      <c r="AO378" s="62">
        <v>0.144</v>
      </c>
      <c r="AP378" s="62"/>
      <c r="AQ378" s="27">
        <v>7083.33333333333</v>
      </c>
      <c r="AR378" s="62"/>
      <c r="AW378" s="27" t="e">
        <f>+AU378/AV378</f>
        <v>#DIV/0!</v>
      </c>
      <c r="AZ378" s="62"/>
      <c r="BA378" s="62"/>
      <c r="BB378" s="62"/>
      <c r="BC378" s="62"/>
      <c r="BD378" s="62"/>
      <c r="BE378" s="62"/>
      <c r="BF378" s="62"/>
      <c r="BG378" s="62"/>
      <c r="BH378" s="62"/>
    </row>
    <row r="379" spans="2:60" ht="15">
      <c r="B379" s="23" t="s">
        <v>17</v>
      </c>
      <c r="C379" s="62" t="s">
        <v>18</v>
      </c>
      <c r="D379" s="62" t="s">
        <v>19</v>
      </c>
      <c r="E379" s="62" t="s">
        <v>20</v>
      </c>
      <c r="F379" s="26" t="s">
        <v>112</v>
      </c>
      <c r="H379" s="59">
        <v>40360</v>
      </c>
      <c r="I379" s="23"/>
      <c r="J379" s="46"/>
      <c r="K379" s="26"/>
      <c r="L379" s="62"/>
      <c r="M379" s="62"/>
      <c r="N379" s="62"/>
      <c r="O379" s="62"/>
      <c r="P379" s="62"/>
      <c r="T379" s="62"/>
      <c r="U379" s="10"/>
      <c r="V379" s="10"/>
      <c r="W379" s="10"/>
      <c r="X379" s="10"/>
      <c r="Y379" s="62"/>
      <c r="Z379" s="62"/>
      <c r="AA379" s="62"/>
      <c r="AB379" s="62"/>
      <c r="AC379" s="62"/>
      <c r="AE379" s="62" t="s">
        <v>39</v>
      </c>
      <c r="AF379" s="62">
        <v>100</v>
      </c>
      <c r="AG379" s="62" t="s">
        <v>10</v>
      </c>
      <c r="AH379" s="62">
        <v>120</v>
      </c>
      <c r="AI379" s="62"/>
      <c r="AJ379" s="62"/>
      <c r="AK379" s="62"/>
      <c r="AN379" s="62">
        <v>19</v>
      </c>
      <c r="AO379" s="62">
        <v>0.144</v>
      </c>
      <c r="AP379" s="62"/>
      <c r="AQ379" s="27">
        <v>6388.88888888889</v>
      </c>
      <c r="AR379" s="62"/>
      <c r="AW379" s="27" t="e">
        <f>+AU379/AV378</f>
        <v>#DIV/0!</v>
      </c>
      <c r="AZ379" s="62"/>
      <c r="BA379" s="62"/>
      <c r="BB379" s="62"/>
      <c r="BC379" s="62"/>
      <c r="BD379" s="62"/>
      <c r="BE379" s="62"/>
      <c r="BF379" s="62"/>
      <c r="BG379" s="62"/>
      <c r="BH379" s="62"/>
    </row>
    <row r="380" spans="2:60" ht="15">
      <c r="B380" s="23" t="s">
        <v>17</v>
      </c>
      <c r="C380" s="62" t="s">
        <v>18</v>
      </c>
      <c r="D380" s="62" t="s">
        <v>19</v>
      </c>
      <c r="E380" s="62" t="s">
        <v>20</v>
      </c>
      <c r="F380" s="26" t="s">
        <v>115</v>
      </c>
      <c r="H380" s="59">
        <v>40360</v>
      </c>
      <c r="I380" s="23"/>
      <c r="J380" s="46"/>
      <c r="K380" s="26"/>
      <c r="L380" s="62"/>
      <c r="M380" s="62"/>
      <c r="N380" s="62"/>
      <c r="O380" s="62"/>
      <c r="P380" s="62"/>
      <c r="T380" s="62"/>
      <c r="U380" s="10"/>
      <c r="V380" s="10"/>
      <c r="W380" s="10"/>
      <c r="X380" s="10"/>
      <c r="Y380" s="62"/>
      <c r="Z380" s="62"/>
      <c r="AA380" s="62"/>
      <c r="AB380" s="62"/>
      <c r="AC380" s="62"/>
      <c r="AE380" s="62" t="s">
        <v>39</v>
      </c>
      <c r="AF380" s="62">
        <v>100</v>
      </c>
      <c r="AG380" s="62" t="s">
        <v>10</v>
      </c>
      <c r="AH380" s="62">
        <v>120</v>
      </c>
      <c r="AI380" s="62"/>
      <c r="AJ380" s="62"/>
      <c r="AK380" s="62"/>
      <c r="AN380" s="62">
        <v>19</v>
      </c>
      <c r="AO380" s="62">
        <v>0.144</v>
      </c>
      <c r="AP380" s="62"/>
      <c r="AQ380" s="27">
        <v>6388.88888888889</v>
      </c>
      <c r="AR380" s="62"/>
      <c r="AW380" s="27" t="e">
        <f>+AU380/AV381</f>
        <v>#DIV/0!</v>
      </c>
      <c r="AZ380" s="62"/>
      <c r="BA380" s="62"/>
      <c r="BB380" s="62"/>
      <c r="BC380" s="62"/>
      <c r="BD380" s="62"/>
      <c r="BE380" s="62"/>
      <c r="BF380" s="62"/>
      <c r="BG380" s="62"/>
      <c r="BH380" s="62"/>
    </row>
    <row r="381" spans="2:60" ht="15">
      <c r="B381" s="23" t="s">
        <v>17</v>
      </c>
      <c r="C381" s="62" t="s">
        <v>18</v>
      </c>
      <c r="D381" s="62" t="s">
        <v>19</v>
      </c>
      <c r="E381" s="62" t="s">
        <v>20</v>
      </c>
      <c r="F381" s="26" t="s">
        <v>21</v>
      </c>
      <c r="H381" s="59">
        <v>40360</v>
      </c>
      <c r="I381" s="23"/>
      <c r="J381" s="46"/>
      <c r="K381" s="26"/>
      <c r="L381" s="62"/>
      <c r="M381" s="62"/>
      <c r="N381" s="62"/>
      <c r="O381" s="62"/>
      <c r="P381" s="62"/>
      <c r="T381" s="62"/>
      <c r="U381" s="10"/>
      <c r="V381" s="10"/>
      <c r="W381" s="10"/>
      <c r="X381" s="10"/>
      <c r="Y381" s="62"/>
      <c r="Z381" s="62"/>
      <c r="AA381" s="62"/>
      <c r="AB381" s="62"/>
      <c r="AC381" s="62"/>
      <c r="AE381" s="62" t="s">
        <v>39</v>
      </c>
      <c r="AF381" s="62">
        <v>100</v>
      </c>
      <c r="AG381" s="62" t="s">
        <v>10</v>
      </c>
      <c r="AH381" s="62">
        <v>120</v>
      </c>
      <c r="AI381" s="62"/>
      <c r="AJ381" s="62"/>
      <c r="AK381" s="62"/>
      <c r="AN381" s="62">
        <v>19</v>
      </c>
      <c r="AO381" s="62">
        <v>0.144</v>
      </c>
      <c r="AP381" s="62"/>
      <c r="AQ381" s="27">
        <v>7013.88888888889</v>
      </c>
      <c r="AR381" s="62"/>
      <c r="AW381" s="27" t="e">
        <f>+AU381/AV381</f>
        <v>#DIV/0!</v>
      </c>
      <c r="AZ381" s="62"/>
      <c r="BA381" s="62"/>
      <c r="BB381" s="62"/>
      <c r="BC381" s="62"/>
      <c r="BD381" s="62"/>
      <c r="BE381" s="62"/>
      <c r="BF381" s="62"/>
      <c r="BG381" s="62"/>
      <c r="BH381" s="62"/>
    </row>
    <row r="382" spans="2:60" ht="15">
      <c r="B382" s="23" t="s">
        <v>17</v>
      </c>
      <c r="C382" s="62" t="s">
        <v>18</v>
      </c>
      <c r="D382" s="62" t="s">
        <v>19</v>
      </c>
      <c r="E382" s="62" t="s">
        <v>20</v>
      </c>
      <c r="F382" s="26" t="s">
        <v>116</v>
      </c>
      <c r="H382" s="59">
        <v>40360</v>
      </c>
      <c r="I382" s="23"/>
      <c r="J382" s="46"/>
      <c r="K382" s="26"/>
      <c r="L382" s="62"/>
      <c r="M382" s="62"/>
      <c r="N382" s="62"/>
      <c r="O382" s="62"/>
      <c r="P382" s="62"/>
      <c r="T382" s="62"/>
      <c r="U382" s="10"/>
      <c r="V382" s="10"/>
      <c r="W382" s="10"/>
      <c r="X382" s="10"/>
      <c r="Y382" s="62"/>
      <c r="Z382" s="62"/>
      <c r="AA382" s="62"/>
      <c r="AB382" s="62"/>
      <c r="AC382" s="62"/>
      <c r="AE382" s="62" t="s">
        <v>39</v>
      </c>
      <c r="AF382" s="62">
        <v>100</v>
      </c>
      <c r="AG382" s="62" t="s">
        <v>10</v>
      </c>
      <c r="AH382" s="62">
        <v>120</v>
      </c>
      <c r="AI382" s="62"/>
      <c r="AJ382" s="62"/>
      <c r="AK382" s="62"/>
      <c r="AN382" s="62">
        <v>19</v>
      </c>
      <c r="AO382" s="62">
        <v>0.144</v>
      </c>
      <c r="AP382" s="62"/>
      <c r="AQ382" s="27">
        <v>5625</v>
      </c>
      <c r="AR382" s="62"/>
      <c r="AW382" s="27" t="e">
        <f>+AU382/AV381</f>
        <v>#DIV/0!</v>
      </c>
      <c r="AZ382" s="62"/>
      <c r="BA382" s="62"/>
      <c r="BB382" s="62"/>
      <c r="BC382" s="62"/>
      <c r="BD382" s="62"/>
      <c r="BE382" s="62"/>
      <c r="BF382" s="62"/>
      <c r="BG382" s="62"/>
      <c r="BH382" s="62"/>
    </row>
    <row r="383" spans="2:60" ht="15">
      <c r="B383" s="23" t="s">
        <v>17</v>
      </c>
      <c r="C383" s="62" t="s">
        <v>18</v>
      </c>
      <c r="D383" s="62" t="s">
        <v>19</v>
      </c>
      <c r="E383" s="62" t="s">
        <v>20</v>
      </c>
      <c r="F383" s="26" t="s">
        <v>60</v>
      </c>
      <c r="H383" s="59">
        <v>40360</v>
      </c>
      <c r="I383" s="23"/>
      <c r="J383" s="46"/>
      <c r="K383" s="26"/>
      <c r="L383" s="62"/>
      <c r="M383" s="62"/>
      <c r="N383" s="62"/>
      <c r="O383" s="62"/>
      <c r="P383" s="62"/>
      <c r="T383" s="62"/>
      <c r="U383" s="10"/>
      <c r="V383" s="10"/>
      <c r="W383" s="10"/>
      <c r="X383" s="10"/>
      <c r="Y383" s="62"/>
      <c r="Z383" s="62"/>
      <c r="AA383" s="62"/>
      <c r="AB383" s="62"/>
      <c r="AC383" s="62"/>
      <c r="AE383" s="62" t="s">
        <v>39</v>
      </c>
      <c r="AF383" s="62">
        <v>100</v>
      </c>
      <c r="AG383" s="62" t="s">
        <v>10</v>
      </c>
      <c r="AH383" s="62">
        <v>120</v>
      </c>
      <c r="AI383" s="62"/>
      <c r="AJ383" s="62"/>
      <c r="AK383" s="62"/>
      <c r="AN383" s="62">
        <v>19</v>
      </c>
      <c r="AO383" s="62">
        <v>0.144</v>
      </c>
      <c r="AP383" s="62"/>
      <c r="AQ383" s="27">
        <v>6111.11111111111</v>
      </c>
      <c r="AR383" s="62"/>
      <c r="AW383" s="27" t="e">
        <f>+AU383/AV384</f>
        <v>#DIV/0!</v>
      </c>
      <c r="AZ383" s="62"/>
      <c r="BA383" s="62"/>
      <c r="BB383" s="62"/>
      <c r="BC383" s="62"/>
      <c r="BD383" s="62"/>
      <c r="BE383" s="62"/>
      <c r="BF383" s="62"/>
      <c r="BG383" s="62"/>
      <c r="BH383" s="62"/>
    </row>
    <row r="384" spans="2:60" ht="15">
      <c r="B384" s="23" t="s">
        <v>17</v>
      </c>
      <c r="C384" s="62" t="s">
        <v>18</v>
      </c>
      <c r="D384" s="62" t="s">
        <v>19</v>
      </c>
      <c r="E384" s="62" t="s">
        <v>20</v>
      </c>
      <c r="F384" s="26" t="s">
        <v>21</v>
      </c>
      <c r="H384" s="59">
        <v>40360</v>
      </c>
      <c r="I384" s="23"/>
      <c r="J384" s="46"/>
      <c r="K384" s="26"/>
      <c r="L384" s="62"/>
      <c r="M384" s="62"/>
      <c r="N384" s="62"/>
      <c r="O384" s="62"/>
      <c r="P384" s="62"/>
      <c r="T384" s="62"/>
      <c r="U384" s="10"/>
      <c r="V384" s="10"/>
      <c r="W384" s="10"/>
      <c r="X384" s="10"/>
      <c r="Y384" s="62"/>
      <c r="Z384" s="62"/>
      <c r="AA384" s="62"/>
      <c r="AB384" s="62"/>
      <c r="AC384" s="62"/>
      <c r="AE384" s="62" t="s">
        <v>39</v>
      </c>
      <c r="AF384" s="62">
        <v>100</v>
      </c>
      <c r="AG384" s="62" t="s">
        <v>10</v>
      </c>
      <c r="AH384" s="62">
        <v>120</v>
      </c>
      <c r="AI384" s="62"/>
      <c r="AJ384" s="62"/>
      <c r="AK384" s="62"/>
      <c r="AN384" s="62">
        <v>19</v>
      </c>
      <c r="AO384" s="62">
        <v>0.144</v>
      </c>
      <c r="AP384" s="62"/>
      <c r="AQ384" s="27">
        <v>6875</v>
      </c>
      <c r="AR384" s="62"/>
      <c r="AW384" s="27" t="e">
        <f>+AU384/AV384</f>
        <v>#DIV/0!</v>
      </c>
      <c r="AZ384" s="62"/>
      <c r="BA384" s="62"/>
      <c r="BB384" s="62"/>
      <c r="BC384" s="62"/>
      <c r="BD384" s="62"/>
      <c r="BE384" s="62"/>
      <c r="BF384" s="62"/>
      <c r="BG384" s="62"/>
      <c r="BH384" s="62"/>
    </row>
    <row r="385" spans="2:60" ht="15">
      <c r="B385" s="23" t="s">
        <v>17</v>
      </c>
      <c r="C385" s="62" t="s">
        <v>18</v>
      </c>
      <c r="D385" s="62" t="s">
        <v>19</v>
      </c>
      <c r="E385" s="62" t="s">
        <v>20</v>
      </c>
      <c r="F385" s="26" t="s">
        <v>65</v>
      </c>
      <c r="H385" s="59">
        <v>40360</v>
      </c>
      <c r="I385" s="23"/>
      <c r="J385" s="46"/>
      <c r="K385" s="26"/>
      <c r="L385" s="62"/>
      <c r="M385" s="62"/>
      <c r="N385" s="62"/>
      <c r="O385" s="62"/>
      <c r="P385" s="62"/>
      <c r="T385" s="62"/>
      <c r="U385" s="10"/>
      <c r="V385" s="10"/>
      <c r="W385" s="10"/>
      <c r="X385" s="10"/>
      <c r="Y385" s="62"/>
      <c r="Z385" s="62"/>
      <c r="AA385" s="62"/>
      <c r="AB385" s="62"/>
      <c r="AC385" s="62"/>
      <c r="AE385" s="62" t="s">
        <v>39</v>
      </c>
      <c r="AF385" s="62">
        <v>100</v>
      </c>
      <c r="AG385" s="62" t="s">
        <v>10</v>
      </c>
      <c r="AH385" s="62">
        <v>120</v>
      </c>
      <c r="AI385" s="62"/>
      <c r="AJ385" s="62"/>
      <c r="AK385" s="62"/>
      <c r="AN385" s="62">
        <v>19</v>
      </c>
      <c r="AO385" s="62">
        <v>0.144</v>
      </c>
      <c r="AP385" s="62"/>
      <c r="AQ385" s="27">
        <v>5555.55555555556</v>
      </c>
      <c r="AR385" s="62"/>
      <c r="AW385" s="27" t="e">
        <f>+AU385/AV384</f>
        <v>#DIV/0!</v>
      </c>
      <c r="AZ385" s="62"/>
      <c r="BA385" s="62"/>
      <c r="BB385" s="62"/>
      <c r="BC385" s="62"/>
      <c r="BD385" s="62"/>
      <c r="BE385" s="62"/>
      <c r="BF385" s="62"/>
      <c r="BG385" s="62"/>
      <c r="BH385" s="62"/>
    </row>
    <row r="386" spans="2:60" ht="15">
      <c r="B386" s="23" t="s">
        <v>17</v>
      </c>
      <c r="C386" s="62" t="s">
        <v>18</v>
      </c>
      <c r="D386" s="62" t="s">
        <v>19</v>
      </c>
      <c r="E386" s="62" t="s">
        <v>20</v>
      </c>
      <c r="F386" s="26" t="s">
        <v>94</v>
      </c>
      <c r="H386" s="59">
        <v>40360</v>
      </c>
      <c r="I386" s="23"/>
      <c r="J386" s="46"/>
      <c r="K386" s="26"/>
      <c r="L386" s="62"/>
      <c r="M386" s="62"/>
      <c r="N386" s="62"/>
      <c r="O386" s="62"/>
      <c r="P386" s="62"/>
      <c r="T386" s="62"/>
      <c r="U386" s="10"/>
      <c r="V386" s="10"/>
      <c r="W386" s="10"/>
      <c r="X386" s="10"/>
      <c r="Y386" s="62"/>
      <c r="Z386" s="62"/>
      <c r="AA386" s="62"/>
      <c r="AB386" s="62"/>
      <c r="AC386" s="62"/>
      <c r="AE386" s="62" t="s">
        <v>39</v>
      </c>
      <c r="AF386" s="62">
        <v>100</v>
      </c>
      <c r="AG386" s="62" t="s">
        <v>10</v>
      </c>
      <c r="AH386" s="62">
        <v>120</v>
      </c>
      <c r="AI386" s="62"/>
      <c r="AJ386" s="62"/>
      <c r="AK386" s="62"/>
      <c r="AN386" s="62">
        <v>19</v>
      </c>
      <c r="AO386" s="62">
        <v>0.144</v>
      </c>
      <c r="AP386" s="62"/>
      <c r="AQ386" s="27">
        <v>5486.11111111111</v>
      </c>
      <c r="AR386" s="62"/>
      <c r="AW386" s="27" t="e">
        <f>+AU386/AV387</f>
        <v>#DIV/0!</v>
      </c>
      <c r="AZ386" s="62"/>
      <c r="BA386" s="62"/>
      <c r="BB386" s="62"/>
      <c r="BC386" s="62"/>
      <c r="BD386" s="62"/>
      <c r="BE386" s="62"/>
      <c r="BF386" s="62"/>
      <c r="BG386" s="62"/>
      <c r="BH386" s="62"/>
    </row>
    <row r="387" spans="2:60" ht="15">
      <c r="B387" s="23" t="s">
        <v>17</v>
      </c>
      <c r="C387" s="62" t="s">
        <v>18</v>
      </c>
      <c r="D387" s="62" t="s">
        <v>19</v>
      </c>
      <c r="E387" s="62" t="s">
        <v>20</v>
      </c>
      <c r="F387" s="26" t="s">
        <v>21</v>
      </c>
      <c r="H387" s="59">
        <v>40360</v>
      </c>
      <c r="I387" s="23"/>
      <c r="J387" s="46"/>
      <c r="K387" s="26"/>
      <c r="L387" s="62"/>
      <c r="M387" s="62"/>
      <c r="N387" s="62"/>
      <c r="O387" s="62"/>
      <c r="P387" s="62"/>
      <c r="T387" s="62"/>
      <c r="U387" s="10"/>
      <c r="V387" s="10"/>
      <c r="W387" s="10"/>
      <c r="X387" s="10"/>
      <c r="Y387" s="62"/>
      <c r="Z387" s="62"/>
      <c r="AA387" s="62"/>
      <c r="AB387" s="62"/>
      <c r="AC387" s="62"/>
      <c r="AE387" s="62" t="s">
        <v>39</v>
      </c>
      <c r="AF387" s="62">
        <v>100</v>
      </c>
      <c r="AG387" s="62" t="s">
        <v>10</v>
      </c>
      <c r="AH387" s="62">
        <v>120</v>
      </c>
      <c r="AI387" s="62"/>
      <c r="AJ387" s="62"/>
      <c r="AK387" s="62"/>
      <c r="AN387" s="62">
        <v>19</v>
      </c>
      <c r="AO387" s="62">
        <v>0.144</v>
      </c>
      <c r="AP387" s="62"/>
      <c r="AQ387" s="27">
        <v>6944.44444444444</v>
      </c>
      <c r="AR387" s="62"/>
      <c r="AW387" s="27" t="e">
        <f>+AU387/AV387</f>
        <v>#DIV/0!</v>
      </c>
      <c r="AZ387" s="62"/>
      <c r="BA387" s="62"/>
      <c r="BB387" s="62"/>
      <c r="BC387" s="62"/>
      <c r="BD387" s="62"/>
      <c r="BE387" s="62"/>
      <c r="BF387" s="62"/>
      <c r="BG387" s="62"/>
      <c r="BH387" s="62"/>
    </row>
    <row r="388" spans="2:60" ht="15">
      <c r="B388" s="73" t="s">
        <v>49</v>
      </c>
      <c r="C388" s="73" t="s">
        <v>50</v>
      </c>
      <c r="D388" s="73" t="s">
        <v>47</v>
      </c>
      <c r="E388" s="73" t="s">
        <v>20</v>
      </c>
      <c r="F388" s="73" t="s">
        <v>21</v>
      </c>
      <c r="H388" s="91">
        <v>40369</v>
      </c>
      <c r="I388" s="73" t="s">
        <v>52</v>
      </c>
      <c r="J388" s="73"/>
      <c r="K388" s="73"/>
      <c r="L388" s="73" t="s">
        <v>53</v>
      </c>
      <c r="M388" s="73"/>
      <c r="N388" s="73"/>
      <c r="O388" s="73"/>
      <c r="P388" s="73"/>
      <c r="T388" s="73">
        <v>2.42</v>
      </c>
      <c r="U388" s="73">
        <v>49.5</v>
      </c>
      <c r="V388" s="73">
        <v>29</v>
      </c>
      <c r="W388" s="73">
        <v>21.5</v>
      </c>
      <c r="X388" s="38">
        <v>5.8</v>
      </c>
      <c r="Y388" s="38">
        <v>7.8</v>
      </c>
      <c r="Z388" s="38">
        <v>0.5</v>
      </c>
      <c r="AA388" s="57">
        <v>117.553238539328</v>
      </c>
      <c r="AB388" s="57">
        <v>39.5840441475139</v>
      </c>
      <c r="AC388" s="57">
        <v>15.122142896297</v>
      </c>
      <c r="AE388" s="73" t="s">
        <v>58</v>
      </c>
      <c r="AF388" s="73">
        <v>116</v>
      </c>
      <c r="AG388" s="73" t="s">
        <v>48</v>
      </c>
      <c r="AH388" s="73">
        <v>180</v>
      </c>
      <c r="AI388" s="73">
        <v>5</v>
      </c>
      <c r="AJ388" s="73" t="s">
        <v>43</v>
      </c>
      <c r="AK388" s="73">
        <v>3960</v>
      </c>
      <c r="AN388" s="73">
        <v>17.5</v>
      </c>
      <c r="AO388" s="73">
        <v>0.16275</v>
      </c>
      <c r="AP388" s="38">
        <v>720</v>
      </c>
      <c r="AQ388" s="57">
        <v>4475.40456542707</v>
      </c>
      <c r="AR388" s="73">
        <v>13</v>
      </c>
      <c r="AW388" s="57" t="e">
        <f>+AU388/AV388</f>
        <v>#DIV/0!</v>
      </c>
      <c r="AZ388" s="73"/>
      <c r="BA388" s="73"/>
      <c r="BB388" s="73"/>
      <c r="BC388" s="73">
        <v>2</v>
      </c>
      <c r="BD388" s="73">
        <v>0</v>
      </c>
      <c r="BE388" s="73">
        <v>99</v>
      </c>
      <c r="BF388" s="73">
        <v>78</v>
      </c>
      <c r="BG388" s="73">
        <v>42</v>
      </c>
      <c r="BH388" s="73"/>
    </row>
    <row r="389" spans="2:60" ht="15">
      <c r="B389" s="62" t="s">
        <v>49</v>
      </c>
      <c r="C389" s="62" t="s">
        <v>50</v>
      </c>
      <c r="D389" s="62" t="s">
        <v>47</v>
      </c>
      <c r="E389" s="62" t="s">
        <v>20</v>
      </c>
      <c r="F389" s="62" t="s">
        <v>115</v>
      </c>
      <c r="H389" s="59">
        <v>40369</v>
      </c>
      <c r="I389" s="62" t="s">
        <v>52</v>
      </c>
      <c r="J389" s="62"/>
      <c r="K389" s="62"/>
      <c r="L389" s="62" t="s">
        <v>53</v>
      </c>
      <c r="M389" s="62"/>
      <c r="N389" s="62"/>
      <c r="O389" s="62"/>
      <c r="P389" s="62"/>
      <c r="T389" s="62">
        <v>2.42</v>
      </c>
      <c r="U389" s="62">
        <v>49.5</v>
      </c>
      <c r="V389" s="62">
        <v>29</v>
      </c>
      <c r="W389" s="62">
        <v>21.5</v>
      </c>
      <c r="X389" s="10">
        <v>5.8</v>
      </c>
      <c r="Y389" s="10">
        <v>7.8</v>
      </c>
      <c r="Z389" s="10">
        <v>0.5</v>
      </c>
      <c r="AA389" s="27">
        <v>117.553238539328</v>
      </c>
      <c r="AB389" s="27">
        <v>39.5840441475139</v>
      </c>
      <c r="AC389" s="27">
        <v>15.122142896297</v>
      </c>
      <c r="AE389" s="62" t="s">
        <v>58</v>
      </c>
      <c r="AF389" s="62">
        <v>116</v>
      </c>
      <c r="AG389" s="62" t="s">
        <v>48</v>
      </c>
      <c r="AH389" s="62">
        <v>180</v>
      </c>
      <c r="AI389" s="62">
        <v>5</v>
      </c>
      <c r="AJ389" s="62" t="s">
        <v>43</v>
      </c>
      <c r="AK389" s="62">
        <v>3960</v>
      </c>
      <c r="AN389" s="62">
        <v>17.5</v>
      </c>
      <c r="AO389" s="62">
        <v>0.16275</v>
      </c>
      <c r="AP389" s="10">
        <v>520</v>
      </c>
      <c r="AQ389" s="27">
        <v>3287.96484835495</v>
      </c>
      <c r="AR389" s="62">
        <v>11.5</v>
      </c>
      <c r="AW389" s="27" t="e">
        <f>+AU389/AV388</f>
        <v>#DIV/0!</v>
      </c>
      <c r="AZ389" s="62"/>
      <c r="BA389" s="62"/>
      <c r="BB389" s="62"/>
      <c r="BC389" s="62">
        <v>2</v>
      </c>
      <c r="BD389" s="62">
        <v>0</v>
      </c>
      <c r="BE389" s="62">
        <v>99</v>
      </c>
      <c r="BF389" s="62">
        <v>78</v>
      </c>
      <c r="BG389" s="62">
        <v>42</v>
      </c>
      <c r="BH389" s="62"/>
    </row>
    <row r="390" spans="2:60" ht="15">
      <c r="B390" s="62" t="s">
        <v>49</v>
      </c>
      <c r="C390" s="62" t="s">
        <v>50</v>
      </c>
      <c r="D390" s="62" t="s">
        <v>47</v>
      </c>
      <c r="E390" s="62" t="s">
        <v>20</v>
      </c>
      <c r="F390" s="62" t="s">
        <v>45</v>
      </c>
      <c r="H390" s="59">
        <v>40369</v>
      </c>
      <c r="I390" s="62" t="s">
        <v>52</v>
      </c>
      <c r="J390" s="62"/>
      <c r="K390" s="62"/>
      <c r="L390" s="62" t="s">
        <v>53</v>
      </c>
      <c r="M390" s="62"/>
      <c r="N390" s="62"/>
      <c r="O390" s="62"/>
      <c r="P390" s="62"/>
      <c r="T390" s="62">
        <v>2.42</v>
      </c>
      <c r="U390" s="62">
        <v>49.5</v>
      </c>
      <c r="V390" s="62">
        <v>29</v>
      </c>
      <c r="W390" s="62">
        <v>21.5</v>
      </c>
      <c r="X390" s="10">
        <v>5.8</v>
      </c>
      <c r="Y390" s="10">
        <v>7.8</v>
      </c>
      <c r="Z390" s="10">
        <v>0.5</v>
      </c>
      <c r="AA390" s="27">
        <v>117.553238539328</v>
      </c>
      <c r="AB390" s="27">
        <v>39.5840441475139</v>
      </c>
      <c r="AC390" s="27">
        <v>15.122142896297</v>
      </c>
      <c r="AE390" s="62" t="s">
        <v>58</v>
      </c>
      <c r="AF390" s="62">
        <v>116</v>
      </c>
      <c r="AG390" s="62" t="s">
        <v>48</v>
      </c>
      <c r="AH390" s="62">
        <v>180</v>
      </c>
      <c r="AI390" s="62">
        <v>5</v>
      </c>
      <c r="AJ390" s="62" t="s">
        <v>43</v>
      </c>
      <c r="AK390" s="62">
        <v>3960</v>
      </c>
      <c r="AN390" s="62">
        <v>17.5</v>
      </c>
      <c r="AO390" s="62">
        <v>0.16275</v>
      </c>
      <c r="AP390" s="10">
        <v>760</v>
      </c>
      <c r="AQ390" s="27">
        <v>4756.61772586004</v>
      </c>
      <c r="AR390" s="62">
        <v>12.4</v>
      </c>
      <c r="AW390" s="27" t="e">
        <f>+AU390/AV388</f>
        <v>#DIV/0!</v>
      </c>
      <c r="AZ390" s="62"/>
      <c r="BA390" s="62"/>
      <c r="BB390" s="62"/>
      <c r="BC390" s="62">
        <v>2</v>
      </c>
      <c r="BD390" s="62">
        <v>0</v>
      </c>
      <c r="BE390" s="62">
        <v>99</v>
      </c>
      <c r="BF390" s="62">
        <v>78</v>
      </c>
      <c r="BG390" s="62">
        <v>42</v>
      </c>
      <c r="BH390" s="62"/>
    </row>
    <row r="391" spans="2:60" ht="15">
      <c r="B391" s="62" t="s">
        <v>49</v>
      </c>
      <c r="C391" s="62" t="s">
        <v>50</v>
      </c>
      <c r="D391" s="62" t="s">
        <v>47</v>
      </c>
      <c r="E391" s="62" t="s">
        <v>20</v>
      </c>
      <c r="F391" s="62" t="s">
        <v>112</v>
      </c>
      <c r="H391" s="59">
        <v>40369</v>
      </c>
      <c r="I391" s="62" t="s">
        <v>52</v>
      </c>
      <c r="J391" s="62"/>
      <c r="K391" s="62"/>
      <c r="L391" s="62" t="s">
        <v>53</v>
      </c>
      <c r="M391" s="62"/>
      <c r="N391" s="62"/>
      <c r="O391" s="62"/>
      <c r="P391" s="62"/>
      <c r="T391" s="62">
        <v>2.42</v>
      </c>
      <c r="U391" s="62">
        <v>49.5</v>
      </c>
      <c r="V391" s="62">
        <v>29</v>
      </c>
      <c r="W391" s="62">
        <v>21.5</v>
      </c>
      <c r="X391" s="10">
        <v>5.8</v>
      </c>
      <c r="Y391" s="10">
        <v>7.8</v>
      </c>
      <c r="Z391" s="10">
        <v>0.5</v>
      </c>
      <c r="AA391" s="27">
        <v>117.553238539328</v>
      </c>
      <c r="AB391" s="27">
        <v>39.5840441475139</v>
      </c>
      <c r="AC391" s="27">
        <v>15.122142896297</v>
      </c>
      <c r="AE391" s="62" t="s">
        <v>58</v>
      </c>
      <c r="AF391" s="62">
        <v>116</v>
      </c>
      <c r="AG391" s="62" t="s">
        <v>48</v>
      </c>
      <c r="AH391" s="62">
        <v>180</v>
      </c>
      <c r="AI391" s="62">
        <v>5</v>
      </c>
      <c r="AJ391" s="62" t="s">
        <v>43</v>
      </c>
      <c r="AK391" s="62">
        <v>3960</v>
      </c>
      <c r="AN391" s="62">
        <v>17.5</v>
      </c>
      <c r="AO391" s="62">
        <v>0.16275</v>
      </c>
      <c r="AP391" s="10">
        <v>540</v>
      </c>
      <c r="AQ391" s="27">
        <v>3383.56017575823</v>
      </c>
      <c r="AR391" s="62">
        <v>12.3</v>
      </c>
      <c r="AW391" s="27" t="e">
        <f>+AU391/AV393</f>
        <v>#DIV/0!</v>
      </c>
      <c r="AZ391" s="62"/>
      <c r="BA391" s="62"/>
      <c r="BB391" s="62"/>
      <c r="BC391" s="62">
        <v>2</v>
      </c>
      <c r="BD391" s="62">
        <v>0</v>
      </c>
      <c r="BE391" s="62">
        <v>99</v>
      </c>
      <c r="BF391" s="62">
        <v>78</v>
      </c>
      <c r="BG391" s="62">
        <v>42</v>
      </c>
      <c r="BH391" s="62"/>
    </row>
    <row r="392" spans="2:60" ht="15">
      <c r="B392" s="62" t="s">
        <v>49</v>
      </c>
      <c r="C392" s="62" t="s">
        <v>50</v>
      </c>
      <c r="D392" s="62" t="s">
        <v>47</v>
      </c>
      <c r="E392" s="62" t="s">
        <v>20</v>
      </c>
      <c r="F392" s="62" t="s">
        <v>60</v>
      </c>
      <c r="H392" s="59">
        <v>40369</v>
      </c>
      <c r="I392" s="62" t="s">
        <v>52</v>
      </c>
      <c r="J392" s="62"/>
      <c r="K392" s="62"/>
      <c r="L392" s="62" t="s">
        <v>53</v>
      </c>
      <c r="M392" s="62"/>
      <c r="N392" s="62"/>
      <c r="O392" s="62"/>
      <c r="P392" s="62"/>
      <c r="T392" s="62">
        <v>2.42</v>
      </c>
      <c r="U392" s="62">
        <v>49.5</v>
      </c>
      <c r="V392" s="62">
        <v>29</v>
      </c>
      <c r="W392" s="62">
        <v>21.5</v>
      </c>
      <c r="X392" s="10">
        <v>5.8</v>
      </c>
      <c r="Y392" s="10">
        <v>7.8</v>
      </c>
      <c r="Z392" s="10">
        <v>0.5</v>
      </c>
      <c r="AA392" s="27">
        <v>117.553238539328</v>
      </c>
      <c r="AB392" s="27">
        <v>39.5840441475139</v>
      </c>
      <c r="AC392" s="27">
        <v>15.122142896297</v>
      </c>
      <c r="AE392" s="62" t="s">
        <v>58</v>
      </c>
      <c r="AF392" s="62">
        <v>116</v>
      </c>
      <c r="AG392" s="62" t="s">
        <v>48</v>
      </c>
      <c r="AH392" s="62">
        <v>180</v>
      </c>
      <c r="AI392" s="62">
        <v>5</v>
      </c>
      <c r="AJ392" s="62" t="s">
        <v>43</v>
      </c>
      <c r="AK392" s="62">
        <v>3960</v>
      </c>
      <c r="AN392" s="62">
        <v>17.5</v>
      </c>
      <c r="AO392" s="62">
        <v>0.16275</v>
      </c>
      <c r="AP392" s="10">
        <v>580</v>
      </c>
      <c r="AQ392" s="27">
        <v>3708.78433894188</v>
      </c>
      <c r="AR392" s="62">
        <v>10.5</v>
      </c>
      <c r="AW392" s="27" t="e">
        <f>+AU392/AV393</f>
        <v>#DIV/0!</v>
      </c>
      <c r="AZ392" s="62"/>
      <c r="BA392" s="62"/>
      <c r="BB392" s="62"/>
      <c r="BC392" s="62">
        <v>2</v>
      </c>
      <c r="BD392" s="62">
        <v>0</v>
      </c>
      <c r="BE392" s="62">
        <v>99</v>
      </c>
      <c r="BF392" s="62">
        <v>78</v>
      </c>
      <c r="BG392" s="62">
        <v>42</v>
      </c>
      <c r="BH392" s="62"/>
    </row>
    <row r="393" spans="2:60" ht="15">
      <c r="B393" s="62" t="s">
        <v>49</v>
      </c>
      <c r="C393" s="62" t="s">
        <v>50</v>
      </c>
      <c r="D393" s="62" t="s">
        <v>47</v>
      </c>
      <c r="E393" s="62" t="s">
        <v>20</v>
      </c>
      <c r="F393" s="62" t="s">
        <v>21</v>
      </c>
      <c r="H393" s="59">
        <v>40369</v>
      </c>
      <c r="I393" s="62" t="s">
        <v>52</v>
      </c>
      <c r="J393" s="62"/>
      <c r="K393" s="62"/>
      <c r="L393" s="62" t="s">
        <v>53</v>
      </c>
      <c r="M393" s="62"/>
      <c r="N393" s="62"/>
      <c r="O393" s="62"/>
      <c r="P393" s="62"/>
      <c r="T393" s="62">
        <v>2.42</v>
      </c>
      <c r="U393" s="62">
        <v>49.5</v>
      </c>
      <c r="V393" s="62">
        <v>29</v>
      </c>
      <c r="W393" s="62">
        <v>21.5</v>
      </c>
      <c r="X393" s="10">
        <v>5.8</v>
      </c>
      <c r="Y393" s="10">
        <v>7.8</v>
      </c>
      <c r="Z393" s="10">
        <v>0.5</v>
      </c>
      <c r="AA393" s="27">
        <v>117.553238539328</v>
      </c>
      <c r="AB393" s="27">
        <v>39.5840441475139</v>
      </c>
      <c r="AC393" s="27">
        <v>15.122142896297</v>
      </c>
      <c r="AE393" s="62" t="s">
        <v>58</v>
      </c>
      <c r="AF393" s="62">
        <v>116</v>
      </c>
      <c r="AG393" s="62" t="s">
        <v>48</v>
      </c>
      <c r="AH393" s="62">
        <v>180</v>
      </c>
      <c r="AI393" s="62">
        <v>5</v>
      </c>
      <c r="AJ393" s="62" t="s">
        <v>43</v>
      </c>
      <c r="AK393" s="62">
        <v>3960</v>
      </c>
      <c r="AN393" s="62">
        <v>17.5</v>
      </c>
      <c r="AO393" s="62">
        <v>0.16275</v>
      </c>
      <c r="AP393" s="10">
        <v>600</v>
      </c>
      <c r="AQ393" s="27">
        <v>3823.81309613118</v>
      </c>
      <c r="AR393" s="62">
        <v>10.8</v>
      </c>
      <c r="AW393" s="27" t="e">
        <f>+AU393/AV393</f>
        <v>#DIV/0!</v>
      </c>
      <c r="AZ393" s="62"/>
      <c r="BA393" s="62"/>
      <c r="BB393" s="62"/>
      <c r="BC393" s="62">
        <v>2</v>
      </c>
      <c r="BD393" s="62">
        <v>0</v>
      </c>
      <c r="BE393" s="62">
        <v>99</v>
      </c>
      <c r="BF393" s="62">
        <v>78</v>
      </c>
      <c r="BG393" s="62">
        <v>42</v>
      </c>
      <c r="BH393" s="62"/>
    </row>
    <row r="394" spans="2:60" ht="15">
      <c r="B394" s="62" t="s">
        <v>49</v>
      </c>
      <c r="C394" s="62" t="s">
        <v>50</v>
      </c>
      <c r="D394" s="62" t="s">
        <v>47</v>
      </c>
      <c r="E394" s="62" t="s">
        <v>20</v>
      </c>
      <c r="F394" s="62" t="s">
        <v>94</v>
      </c>
      <c r="H394" s="59">
        <v>40369</v>
      </c>
      <c r="I394" s="62" t="s">
        <v>52</v>
      </c>
      <c r="J394" s="62"/>
      <c r="K394" s="62"/>
      <c r="L394" s="62" t="s">
        <v>53</v>
      </c>
      <c r="M394" s="62"/>
      <c r="N394" s="62"/>
      <c r="O394" s="62"/>
      <c r="P394" s="62"/>
      <c r="T394" s="62">
        <v>2.42</v>
      </c>
      <c r="U394" s="62">
        <v>49.5</v>
      </c>
      <c r="V394" s="62">
        <v>29</v>
      </c>
      <c r="W394" s="62">
        <v>21.5</v>
      </c>
      <c r="X394" s="10">
        <v>5.8</v>
      </c>
      <c r="Y394" s="10">
        <v>7.8</v>
      </c>
      <c r="Z394" s="10">
        <v>0.5</v>
      </c>
      <c r="AA394" s="27">
        <v>117.553238539328</v>
      </c>
      <c r="AB394" s="27">
        <v>39.5840441475139</v>
      </c>
      <c r="AC394" s="27">
        <v>15.122142896297</v>
      </c>
      <c r="AE394" s="62" t="s">
        <v>58</v>
      </c>
      <c r="AF394" s="62">
        <v>116</v>
      </c>
      <c r="AG394" s="62" t="s">
        <v>48</v>
      </c>
      <c r="AH394" s="62">
        <v>180</v>
      </c>
      <c r="AI394" s="62">
        <v>5</v>
      </c>
      <c r="AJ394" s="62" t="s">
        <v>43</v>
      </c>
      <c r="AK394" s="62">
        <v>3960</v>
      </c>
      <c r="AN394" s="62">
        <v>17.5</v>
      </c>
      <c r="AO394" s="62">
        <v>0.16275</v>
      </c>
      <c r="AP394" s="10">
        <v>520</v>
      </c>
      <c r="AQ394" s="27">
        <v>3302.82570642661</v>
      </c>
      <c r="AR394" s="62">
        <v>11.1</v>
      </c>
      <c r="AW394" s="27" t="e">
        <f>+AU394/AV393</f>
        <v>#DIV/0!</v>
      </c>
      <c r="AZ394" s="62"/>
      <c r="BA394" s="62"/>
      <c r="BB394" s="62"/>
      <c r="BC394" s="62">
        <v>2</v>
      </c>
      <c r="BD394" s="62">
        <v>0</v>
      </c>
      <c r="BE394" s="62">
        <v>99</v>
      </c>
      <c r="BF394" s="62">
        <v>78</v>
      </c>
      <c r="BG394" s="62">
        <v>42</v>
      </c>
      <c r="BH394" s="62"/>
    </row>
    <row r="395" spans="2:60" ht="15">
      <c r="B395" s="62" t="s">
        <v>49</v>
      </c>
      <c r="C395" s="62" t="s">
        <v>50</v>
      </c>
      <c r="D395" s="62" t="s">
        <v>47</v>
      </c>
      <c r="E395" s="62" t="s">
        <v>20</v>
      </c>
      <c r="F395" s="62" t="s">
        <v>116</v>
      </c>
      <c r="H395" s="59">
        <v>40369</v>
      </c>
      <c r="I395" s="62" t="s">
        <v>52</v>
      </c>
      <c r="J395" s="62"/>
      <c r="K395" s="62"/>
      <c r="L395" s="62" t="s">
        <v>53</v>
      </c>
      <c r="M395" s="62"/>
      <c r="N395" s="62"/>
      <c r="O395" s="62"/>
      <c r="P395" s="62"/>
      <c r="T395" s="62">
        <v>2.42</v>
      </c>
      <c r="U395" s="62">
        <v>49.5</v>
      </c>
      <c r="V395" s="62">
        <v>29</v>
      </c>
      <c r="W395" s="62">
        <v>21.5</v>
      </c>
      <c r="X395" s="10">
        <v>5.8</v>
      </c>
      <c r="Y395" s="10">
        <v>7.8</v>
      </c>
      <c r="Z395" s="10">
        <v>0.5</v>
      </c>
      <c r="AA395" s="27">
        <v>117.553238539328</v>
      </c>
      <c r="AB395" s="27">
        <v>39.5840441475139</v>
      </c>
      <c r="AC395" s="27">
        <v>15.122142896297</v>
      </c>
      <c r="AE395" s="62" t="s">
        <v>58</v>
      </c>
      <c r="AF395" s="62">
        <v>116</v>
      </c>
      <c r="AG395" s="62" t="s">
        <v>48</v>
      </c>
      <c r="AH395" s="62">
        <v>180</v>
      </c>
      <c r="AI395" s="62">
        <v>5</v>
      </c>
      <c r="AJ395" s="62" t="s">
        <v>43</v>
      </c>
      <c r="AK395" s="62">
        <v>3960</v>
      </c>
      <c r="AN395" s="62">
        <v>17.5</v>
      </c>
      <c r="AO395" s="62">
        <v>0.16275</v>
      </c>
      <c r="AP395" s="10">
        <v>540</v>
      </c>
      <c r="AQ395" s="27">
        <v>3445.28989390205</v>
      </c>
      <c r="AR395" s="62">
        <v>10.7</v>
      </c>
      <c r="AW395" s="27" t="e">
        <f>+AU395/AV393</f>
        <v>#DIV/0!</v>
      </c>
      <c r="AZ395" s="62"/>
      <c r="BA395" s="62"/>
      <c r="BB395" s="62"/>
      <c r="BC395" s="62">
        <v>2</v>
      </c>
      <c r="BD395" s="62">
        <v>0</v>
      </c>
      <c r="BE395" s="62">
        <v>99</v>
      </c>
      <c r="BF395" s="62">
        <v>78</v>
      </c>
      <c r="BG395" s="62">
        <v>42</v>
      </c>
      <c r="BH395" s="62"/>
    </row>
    <row r="396" spans="2:60" ht="15">
      <c r="B396" s="62" t="s">
        <v>49</v>
      </c>
      <c r="C396" s="62" t="s">
        <v>50</v>
      </c>
      <c r="D396" s="62" t="s">
        <v>47</v>
      </c>
      <c r="E396" s="62" t="s">
        <v>20</v>
      </c>
      <c r="F396" s="62" t="s">
        <v>36</v>
      </c>
      <c r="H396" s="59">
        <v>40369</v>
      </c>
      <c r="I396" s="62" t="s">
        <v>52</v>
      </c>
      <c r="J396" s="62"/>
      <c r="K396" s="62"/>
      <c r="L396" s="62" t="s">
        <v>53</v>
      </c>
      <c r="M396" s="62"/>
      <c r="N396" s="62"/>
      <c r="O396" s="62"/>
      <c r="P396" s="62"/>
      <c r="T396" s="62">
        <v>2.42</v>
      </c>
      <c r="U396" s="62">
        <v>49.5</v>
      </c>
      <c r="V396" s="62">
        <v>29</v>
      </c>
      <c r="W396" s="62">
        <v>21.5</v>
      </c>
      <c r="X396" s="10">
        <v>5.8</v>
      </c>
      <c r="Y396" s="10">
        <v>7.8</v>
      </c>
      <c r="Z396" s="10">
        <v>0.5</v>
      </c>
      <c r="AA396" s="27">
        <v>117.553238539328</v>
      </c>
      <c r="AB396" s="27">
        <v>39.5840441475139</v>
      </c>
      <c r="AC396" s="27">
        <v>15.122142896297</v>
      </c>
      <c r="AE396" s="62" t="s">
        <v>58</v>
      </c>
      <c r="AF396" s="62">
        <v>116</v>
      </c>
      <c r="AG396" s="62" t="s">
        <v>48</v>
      </c>
      <c r="AH396" s="62">
        <v>180</v>
      </c>
      <c r="AI396" s="62">
        <v>5</v>
      </c>
      <c r="AJ396" s="62" t="s">
        <v>43</v>
      </c>
      <c r="AK396" s="62">
        <v>3960</v>
      </c>
      <c r="AN396" s="62">
        <v>17.5</v>
      </c>
      <c r="AO396" s="62">
        <v>0.16275</v>
      </c>
      <c r="AP396" s="62">
        <v>560</v>
      </c>
      <c r="AQ396" s="27">
        <v>3576.89422355589</v>
      </c>
      <c r="AR396" s="62">
        <v>10.6</v>
      </c>
      <c r="AW396" s="27" t="e">
        <f>+AU396/AV398</f>
        <v>#DIV/0!</v>
      </c>
      <c r="AZ396" s="62"/>
      <c r="BA396" s="62"/>
      <c r="BB396" s="62"/>
      <c r="BC396" s="62">
        <v>2</v>
      </c>
      <c r="BD396" s="62">
        <v>0</v>
      </c>
      <c r="BE396" s="62">
        <v>99</v>
      </c>
      <c r="BF396" s="62">
        <v>78</v>
      </c>
      <c r="BG396" s="62">
        <v>42</v>
      </c>
      <c r="BH396" s="62"/>
    </row>
    <row r="397" spans="2:60" ht="15">
      <c r="B397" s="62" t="s">
        <v>49</v>
      </c>
      <c r="C397" s="62" t="s">
        <v>50</v>
      </c>
      <c r="D397" s="62" t="s">
        <v>47</v>
      </c>
      <c r="E397" s="62" t="s">
        <v>20</v>
      </c>
      <c r="F397" s="59" t="s">
        <v>56</v>
      </c>
      <c r="H397" s="59">
        <v>40369</v>
      </c>
      <c r="I397" s="62" t="s">
        <v>52</v>
      </c>
      <c r="J397" s="62"/>
      <c r="K397" s="62"/>
      <c r="L397" s="62" t="s">
        <v>53</v>
      </c>
      <c r="M397" s="62"/>
      <c r="N397" s="62"/>
      <c r="O397" s="62"/>
      <c r="P397" s="62"/>
      <c r="T397" s="62">
        <v>2.42</v>
      </c>
      <c r="U397" s="62">
        <v>49.5</v>
      </c>
      <c r="V397" s="62">
        <v>29</v>
      </c>
      <c r="W397" s="62">
        <v>21.5</v>
      </c>
      <c r="X397" s="10">
        <v>5.8</v>
      </c>
      <c r="Y397" s="10">
        <v>7.8</v>
      </c>
      <c r="Z397" s="10">
        <v>0.5</v>
      </c>
      <c r="AA397" s="27">
        <v>117.553238539328</v>
      </c>
      <c r="AB397" s="27">
        <v>39.5840441475139</v>
      </c>
      <c r="AC397" s="27">
        <v>15.122142896297</v>
      </c>
      <c r="AE397" s="62" t="s">
        <v>58</v>
      </c>
      <c r="AF397" s="62">
        <v>116</v>
      </c>
      <c r="AG397" s="62" t="s">
        <v>48</v>
      </c>
      <c r="AH397" s="62">
        <v>180</v>
      </c>
      <c r="AI397" s="62">
        <v>5</v>
      </c>
      <c r="AJ397" s="62" t="s">
        <v>43</v>
      </c>
      <c r="AK397" s="62">
        <v>3960</v>
      </c>
      <c r="AN397" s="62">
        <v>17.5</v>
      </c>
      <c r="AO397" s="62">
        <v>0.16275</v>
      </c>
      <c r="AP397" s="10">
        <v>640</v>
      </c>
      <c r="AQ397" s="27">
        <v>4083.30654092094</v>
      </c>
      <c r="AR397" s="62">
        <v>10.7</v>
      </c>
      <c r="AW397" s="27" t="e">
        <f>+AU397/AV398</f>
        <v>#DIV/0!</v>
      </c>
      <c r="AZ397" s="62"/>
      <c r="BA397" s="62"/>
      <c r="BB397" s="62"/>
      <c r="BC397" s="62">
        <v>2</v>
      </c>
      <c r="BD397" s="62">
        <v>0</v>
      </c>
      <c r="BE397" s="62">
        <v>99</v>
      </c>
      <c r="BF397" s="62">
        <v>78</v>
      </c>
      <c r="BG397" s="62">
        <v>42</v>
      </c>
      <c r="BH397" s="62"/>
    </row>
    <row r="398" spans="2:60" ht="15">
      <c r="B398" s="62" t="s">
        <v>49</v>
      </c>
      <c r="C398" s="62" t="s">
        <v>50</v>
      </c>
      <c r="D398" s="62" t="s">
        <v>47</v>
      </c>
      <c r="E398" s="62" t="s">
        <v>20</v>
      </c>
      <c r="F398" s="62" t="s">
        <v>21</v>
      </c>
      <c r="H398" s="59">
        <v>40369</v>
      </c>
      <c r="I398" s="62" t="s">
        <v>52</v>
      </c>
      <c r="J398" s="62"/>
      <c r="K398" s="62"/>
      <c r="L398" s="62" t="s">
        <v>53</v>
      </c>
      <c r="M398" s="62"/>
      <c r="N398" s="62"/>
      <c r="O398" s="62"/>
      <c r="P398" s="62"/>
      <c r="T398" s="62">
        <v>2.42</v>
      </c>
      <c r="U398" s="62">
        <v>49.5</v>
      </c>
      <c r="V398" s="62">
        <v>29</v>
      </c>
      <c r="W398" s="62">
        <v>21.5</v>
      </c>
      <c r="X398" s="10">
        <v>5.8</v>
      </c>
      <c r="Y398" s="10">
        <v>7.8</v>
      </c>
      <c r="Z398" s="10">
        <v>0.5</v>
      </c>
      <c r="AA398" s="27">
        <v>117.553238539328</v>
      </c>
      <c r="AB398" s="27">
        <v>39.5840441475139</v>
      </c>
      <c r="AC398" s="27">
        <v>15.122142896297</v>
      </c>
      <c r="AE398" s="62" t="s">
        <v>58</v>
      </c>
      <c r="AF398" s="62">
        <v>116</v>
      </c>
      <c r="AG398" s="62" t="s">
        <v>48</v>
      </c>
      <c r="AH398" s="62">
        <v>180</v>
      </c>
      <c r="AI398" s="62">
        <v>5</v>
      </c>
      <c r="AJ398" s="62" t="s">
        <v>43</v>
      </c>
      <c r="AK398" s="62">
        <v>3960</v>
      </c>
      <c r="AN398" s="62">
        <v>17.5</v>
      </c>
      <c r="AO398" s="62">
        <v>0.16275</v>
      </c>
      <c r="AP398" s="10">
        <v>540</v>
      </c>
      <c r="AQ398" s="27">
        <v>3453.00610867002</v>
      </c>
      <c r="AR398" s="62">
        <v>10.5</v>
      </c>
      <c r="AW398" s="27" t="e">
        <f>+AU398/AV398</f>
        <v>#DIV/0!</v>
      </c>
      <c r="AZ398" s="62"/>
      <c r="BA398" s="62"/>
      <c r="BB398" s="62"/>
      <c r="BC398" s="62">
        <v>2</v>
      </c>
      <c r="BD398" s="62">
        <v>0</v>
      </c>
      <c r="BE398" s="62">
        <v>99</v>
      </c>
      <c r="BF398" s="62">
        <v>78</v>
      </c>
      <c r="BG398" s="62">
        <v>42</v>
      </c>
      <c r="BH398" s="62"/>
    </row>
    <row r="399" spans="2:60" ht="15">
      <c r="B399" s="62" t="s">
        <v>49</v>
      </c>
      <c r="C399" s="62" t="s">
        <v>50</v>
      </c>
      <c r="D399" s="62" t="s">
        <v>47</v>
      </c>
      <c r="E399" s="62" t="s">
        <v>20</v>
      </c>
      <c r="F399" s="62" t="s">
        <v>51</v>
      </c>
      <c r="H399" s="59">
        <v>40369</v>
      </c>
      <c r="I399" s="62" t="s">
        <v>52</v>
      </c>
      <c r="J399" s="62"/>
      <c r="K399" s="62"/>
      <c r="L399" s="62" t="s">
        <v>53</v>
      </c>
      <c r="M399" s="62"/>
      <c r="N399" s="62"/>
      <c r="O399" s="62"/>
      <c r="P399" s="62"/>
      <c r="T399" s="62">
        <v>2.42</v>
      </c>
      <c r="U399" s="62">
        <v>49.5</v>
      </c>
      <c r="V399" s="62">
        <v>29</v>
      </c>
      <c r="W399" s="62">
        <v>21.5</v>
      </c>
      <c r="X399" s="10">
        <v>5.8</v>
      </c>
      <c r="Y399" s="10">
        <v>7.8</v>
      </c>
      <c r="Z399" s="10">
        <v>0.5</v>
      </c>
      <c r="AA399" s="27">
        <v>117.553238539328</v>
      </c>
      <c r="AB399" s="27">
        <v>39.5840441475139</v>
      </c>
      <c r="AC399" s="27">
        <v>15.122142896297</v>
      </c>
      <c r="AE399" s="62" t="s">
        <v>58</v>
      </c>
      <c r="AF399" s="62">
        <v>116</v>
      </c>
      <c r="AG399" s="62" t="s">
        <v>48</v>
      </c>
      <c r="AH399" s="62">
        <v>180</v>
      </c>
      <c r="AI399" s="62">
        <v>5</v>
      </c>
      <c r="AJ399" s="62" t="s">
        <v>43</v>
      </c>
      <c r="AK399" s="62">
        <v>3960</v>
      </c>
      <c r="AN399" s="62">
        <v>17.5</v>
      </c>
      <c r="AO399" s="62">
        <v>0.16275</v>
      </c>
      <c r="AP399" s="10">
        <v>680</v>
      </c>
      <c r="AQ399" s="27">
        <v>4333.654842282</v>
      </c>
      <c r="AR399" s="62">
        <v>10.8</v>
      </c>
      <c r="AW399" s="27" t="e">
        <f>+AU399/AV398</f>
        <v>#DIV/0!</v>
      </c>
      <c r="AZ399" s="62"/>
      <c r="BA399" s="62"/>
      <c r="BB399" s="62"/>
      <c r="BC399" s="62">
        <v>2</v>
      </c>
      <c r="BD399" s="62">
        <v>0</v>
      </c>
      <c r="BE399" s="62">
        <v>99</v>
      </c>
      <c r="BF399" s="62">
        <v>78</v>
      </c>
      <c r="BG399" s="62">
        <v>42</v>
      </c>
      <c r="BH399" s="62"/>
    </row>
    <row r="400" spans="2:60" ht="15">
      <c r="B400" s="62" t="s">
        <v>49</v>
      </c>
      <c r="C400" s="62" t="s">
        <v>50</v>
      </c>
      <c r="D400" s="62" t="s">
        <v>47</v>
      </c>
      <c r="E400" s="62" t="s">
        <v>20</v>
      </c>
      <c r="F400" s="62" t="s">
        <v>70</v>
      </c>
      <c r="H400" s="59">
        <v>40369</v>
      </c>
      <c r="I400" s="62" t="s">
        <v>52</v>
      </c>
      <c r="J400" s="62"/>
      <c r="K400" s="62"/>
      <c r="L400" s="62" t="s">
        <v>53</v>
      </c>
      <c r="M400" s="62"/>
      <c r="N400" s="62"/>
      <c r="O400" s="62"/>
      <c r="P400" s="62"/>
      <c r="T400" s="62">
        <v>2.42</v>
      </c>
      <c r="U400" s="62">
        <v>49.5</v>
      </c>
      <c r="V400" s="62">
        <v>29</v>
      </c>
      <c r="W400" s="62">
        <v>21.5</v>
      </c>
      <c r="X400" s="10">
        <v>5.8</v>
      </c>
      <c r="Y400" s="10">
        <v>7.8</v>
      </c>
      <c r="Z400" s="10">
        <v>0.5</v>
      </c>
      <c r="AA400" s="27">
        <v>117.553238539328</v>
      </c>
      <c r="AB400" s="27">
        <v>39.5840441475139</v>
      </c>
      <c r="AC400" s="27">
        <v>15.122142896297</v>
      </c>
      <c r="AE400" s="62" t="s">
        <v>58</v>
      </c>
      <c r="AF400" s="62">
        <v>116</v>
      </c>
      <c r="AG400" s="62" t="s">
        <v>48</v>
      </c>
      <c r="AH400" s="62">
        <v>180</v>
      </c>
      <c r="AI400" s="62">
        <v>5</v>
      </c>
      <c r="AJ400" s="62" t="s">
        <v>43</v>
      </c>
      <c r="AK400" s="62">
        <v>3960</v>
      </c>
      <c r="AN400" s="62">
        <v>17.5</v>
      </c>
      <c r="AO400" s="62">
        <v>0.16275</v>
      </c>
      <c r="AP400" s="10">
        <v>560</v>
      </c>
      <c r="AQ400" s="27">
        <v>3568.89222305576</v>
      </c>
      <c r="AR400" s="62">
        <v>10.8</v>
      </c>
      <c r="AW400" s="27" t="e">
        <f>+AU400/AV398</f>
        <v>#DIV/0!</v>
      </c>
      <c r="AZ400" s="62"/>
      <c r="BA400" s="62"/>
      <c r="BB400" s="62"/>
      <c r="BC400" s="62">
        <v>2</v>
      </c>
      <c r="BD400" s="62">
        <v>0</v>
      </c>
      <c r="BE400" s="62">
        <v>99</v>
      </c>
      <c r="BF400" s="62">
        <v>78</v>
      </c>
      <c r="BG400" s="62">
        <v>42</v>
      </c>
      <c r="BH400" s="62"/>
    </row>
    <row r="401" spans="2:60" ht="15">
      <c r="B401" s="62" t="s">
        <v>49</v>
      </c>
      <c r="C401" s="62" t="s">
        <v>50</v>
      </c>
      <c r="D401" s="62" t="s">
        <v>47</v>
      </c>
      <c r="E401" s="62" t="s">
        <v>20</v>
      </c>
      <c r="F401" s="71" t="s">
        <v>71</v>
      </c>
      <c r="H401" s="59">
        <v>40369</v>
      </c>
      <c r="I401" s="62" t="s">
        <v>52</v>
      </c>
      <c r="J401" s="62"/>
      <c r="K401" s="62"/>
      <c r="L401" s="62" t="s">
        <v>53</v>
      </c>
      <c r="M401" s="62"/>
      <c r="N401" s="62"/>
      <c r="O401" s="62"/>
      <c r="P401" s="62"/>
      <c r="T401" s="62">
        <v>2.42</v>
      </c>
      <c r="U401" s="62">
        <v>49.5</v>
      </c>
      <c r="V401" s="62">
        <v>29</v>
      </c>
      <c r="W401" s="62">
        <v>21.5</v>
      </c>
      <c r="X401" s="10">
        <v>5.8</v>
      </c>
      <c r="Y401" s="10">
        <v>7.8</v>
      </c>
      <c r="Z401" s="10">
        <v>0.5</v>
      </c>
      <c r="AA401" s="27">
        <v>117.553238539328</v>
      </c>
      <c r="AB401" s="27">
        <v>39.5840441475139</v>
      </c>
      <c r="AC401" s="27">
        <v>15.122142896297</v>
      </c>
      <c r="AE401" s="62" t="s">
        <v>58</v>
      </c>
      <c r="AF401" s="62">
        <v>116</v>
      </c>
      <c r="AG401" s="62" t="s">
        <v>48</v>
      </c>
      <c r="AH401" s="62">
        <v>180</v>
      </c>
      <c r="AI401" s="62">
        <v>5</v>
      </c>
      <c r="AJ401" s="62" t="s">
        <v>43</v>
      </c>
      <c r="AK401" s="62">
        <v>3960</v>
      </c>
      <c r="AN401" s="62">
        <v>17.5</v>
      </c>
      <c r="AO401" s="62">
        <v>0.16275</v>
      </c>
      <c r="AP401" s="10">
        <v>560</v>
      </c>
      <c r="AQ401" s="27">
        <v>3560.89022255564</v>
      </c>
      <c r="AR401" s="62">
        <v>11</v>
      </c>
      <c r="AW401" s="27" t="e">
        <f>+AU401/AV403</f>
        <v>#DIV/0!</v>
      </c>
      <c r="AZ401" s="62"/>
      <c r="BA401" s="62"/>
      <c r="BB401" s="62"/>
      <c r="BC401" s="62">
        <v>2</v>
      </c>
      <c r="BD401" s="62">
        <v>0</v>
      </c>
      <c r="BE401" s="62">
        <v>99</v>
      </c>
      <c r="BF401" s="62">
        <v>78</v>
      </c>
      <c r="BG401" s="62">
        <v>42</v>
      </c>
      <c r="BH401" s="62"/>
    </row>
    <row r="402" spans="2:60" ht="15">
      <c r="B402" s="62" t="s">
        <v>49</v>
      </c>
      <c r="C402" s="62" t="s">
        <v>50</v>
      </c>
      <c r="D402" s="62" t="s">
        <v>47</v>
      </c>
      <c r="E402" s="62" t="s">
        <v>20</v>
      </c>
      <c r="F402" s="62" t="s">
        <v>105</v>
      </c>
      <c r="H402" s="59">
        <v>40369</v>
      </c>
      <c r="I402" s="62" t="s">
        <v>52</v>
      </c>
      <c r="J402" s="62"/>
      <c r="K402" s="62"/>
      <c r="L402" s="62" t="s">
        <v>53</v>
      </c>
      <c r="M402" s="62"/>
      <c r="N402" s="62"/>
      <c r="O402" s="62"/>
      <c r="P402" s="62"/>
      <c r="T402" s="62">
        <v>2.42</v>
      </c>
      <c r="U402" s="62">
        <v>49.5</v>
      </c>
      <c r="V402" s="62">
        <v>29</v>
      </c>
      <c r="W402" s="62">
        <v>21.5</v>
      </c>
      <c r="X402" s="10">
        <v>5.8</v>
      </c>
      <c r="Y402" s="10">
        <v>7.8</v>
      </c>
      <c r="Z402" s="10">
        <v>0.5</v>
      </c>
      <c r="AA402" s="27">
        <v>117.553238539328</v>
      </c>
      <c r="AB402" s="27">
        <v>39.5840441475139</v>
      </c>
      <c r="AC402" s="27">
        <v>15.122142896297</v>
      </c>
      <c r="AE402" s="62" t="s">
        <v>58</v>
      </c>
      <c r="AF402" s="62">
        <v>116</v>
      </c>
      <c r="AG402" s="62" t="s">
        <v>48</v>
      </c>
      <c r="AH402" s="62">
        <v>180</v>
      </c>
      <c r="AI402" s="62">
        <v>5</v>
      </c>
      <c r="AJ402" s="62" t="s">
        <v>43</v>
      </c>
      <c r="AK402" s="62">
        <v>3960</v>
      </c>
      <c r="AN402" s="62">
        <v>17.5</v>
      </c>
      <c r="AO402" s="62">
        <v>0.16275</v>
      </c>
      <c r="AP402" s="10">
        <v>620</v>
      </c>
      <c r="AQ402" s="27">
        <v>3995.57032115172</v>
      </c>
      <c r="AR402" s="62">
        <v>9.8</v>
      </c>
      <c r="AW402" s="27" t="e">
        <f>+AU402/AV403</f>
        <v>#DIV/0!</v>
      </c>
      <c r="AZ402" s="62"/>
      <c r="BA402" s="62"/>
      <c r="BB402" s="62"/>
      <c r="BC402" s="62">
        <v>2</v>
      </c>
      <c r="BD402" s="62">
        <v>0</v>
      </c>
      <c r="BE402" s="62">
        <v>99</v>
      </c>
      <c r="BF402" s="62">
        <v>78</v>
      </c>
      <c r="BG402" s="62">
        <v>42</v>
      </c>
      <c r="BH402" s="62"/>
    </row>
    <row r="403" spans="2:60" ht="15">
      <c r="B403" s="82" t="s">
        <v>49</v>
      </c>
      <c r="C403" s="82" t="s">
        <v>50</v>
      </c>
      <c r="D403" s="82" t="s">
        <v>47</v>
      </c>
      <c r="E403" s="82" t="s">
        <v>20</v>
      </c>
      <c r="F403" s="82" t="s">
        <v>21</v>
      </c>
      <c r="H403" s="4">
        <v>40369</v>
      </c>
      <c r="I403" s="82" t="s">
        <v>52</v>
      </c>
      <c r="J403" s="82"/>
      <c r="K403" s="82"/>
      <c r="L403" s="82" t="s">
        <v>53</v>
      </c>
      <c r="M403" s="82"/>
      <c r="N403" s="82"/>
      <c r="O403" s="82"/>
      <c r="P403" s="82"/>
      <c r="T403" s="82">
        <v>2.42</v>
      </c>
      <c r="U403" s="82">
        <v>49.5</v>
      </c>
      <c r="V403" s="82">
        <v>29</v>
      </c>
      <c r="W403" s="82">
        <v>21.5</v>
      </c>
      <c r="X403" s="48">
        <v>5.8</v>
      </c>
      <c r="Y403" s="48">
        <v>7.8</v>
      </c>
      <c r="Z403" s="48">
        <v>0.5</v>
      </c>
      <c r="AA403" s="70">
        <v>117.553238539328</v>
      </c>
      <c r="AB403" s="70">
        <v>39.5840441475139</v>
      </c>
      <c r="AC403" s="70">
        <v>15.122142896297</v>
      </c>
      <c r="AE403" s="82" t="s">
        <v>58</v>
      </c>
      <c r="AF403" s="82">
        <v>116</v>
      </c>
      <c r="AG403" s="82" t="s">
        <v>48</v>
      </c>
      <c r="AH403" s="82">
        <v>180</v>
      </c>
      <c r="AI403" s="82">
        <v>5</v>
      </c>
      <c r="AJ403" s="82" t="s">
        <v>43</v>
      </c>
      <c r="AK403" s="82">
        <v>3960</v>
      </c>
      <c r="AN403" s="82">
        <v>17.5</v>
      </c>
      <c r="AO403" s="82">
        <v>0.16275</v>
      </c>
      <c r="AP403" s="48">
        <v>480</v>
      </c>
      <c r="AQ403" s="70">
        <v>3079.62704961955</v>
      </c>
      <c r="AR403" s="82">
        <v>10.2</v>
      </c>
      <c r="AW403" s="70" t="e">
        <f>+AU403/AV403</f>
        <v>#DIV/0!</v>
      </c>
      <c r="AZ403" s="82"/>
      <c r="BA403" s="82"/>
      <c r="BB403" s="82"/>
      <c r="BC403" s="82">
        <v>2</v>
      </c>
      <c r="BD403" s="82">
        <v>0</v>
      </c>
      <c r="BE403" s="82">
        <v>99</v>
      </c>
      <c r="BF403" s="82">
        <v>78</v>
      </c>
      <c r="BG403" s="82">
        <v>42</v>
      </c>
      <c r="BH403" s="82"/>
    </row>
  </sheetData>
  <sheetProtection/>
  <autoFilter ref="A3:BK71"/>
  <printOptions/>
  <pageMargins left="1" right="1" top="0.5736111111111111" bottom="0.5736111111111111" header="0" footer="0"/>
  <pageSetup cellComments="asDisplayed" horizontalDpi="600" verticalDpi="600" orientation="portrait" paperSize="9"/>
  <headerFooter alignWithMargins="0">
    <oddHeader>&amp;L&amp;C&amp;R</oddHeader>
    <oddFooter>&amp;L&amp;C&amp;R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Z84"/>
  <sheetViews>
    <sheetView zoomScaleSheetLayoutView="1" workbookViewId="0" topLeftCell="A1">
      <selection activeCell="A1" sqref="A1"/>
    </sheetView>
  </sheetViews>
  <sheetFormatPr defaultColWidth="13.7109375" defaultRowHeight="12.75"/>
  <cols>
    <col min="1" max="1" width="23.00390625" style="56" customWidth="1"/>
    <col min="2" max="5" width="23.57421875" style="56" customWidth="1"/>
    <col min="6" max="10" width="15.8515625" style="56" customWidth="1"/>
    <col min="11" max="11" width="37.8515625" style="56" bestFit="1" customWidth="1"/>
    <col min="12" max="12" width="14.140625" style="56" customWidth="1"/>
    <col min="13" max="13" width="22.140625" style="56" customWidth="1"/>
    <col min="14" max="14" width="14.140625" style="56" customWidth="1"/>
    <col min="15" max="15" width="16.8515625" style="56" customWidth="1"/>
    <col min="16" max="16" width="21.7109375" style="56" customWidth="1"/>
    <col min="17" max="17" width="22.421875" style="56" customWidth="1"/>
    <col min="18" max="18" width="22.28125" style="56" customWidth="1"/>
    <col min="19" max="20" width="14.57421875" style="158" customWidth="1"/>
    <col min="21" max="21" width="18.00390625" style="158" customWidth="1"/>
    <col min="22" max="22" width="18.8515625" style="158" customWidth="1"/>
    <col min="23" max="23" width="29.140625" style="56" bestFit="1" customWidth="1"/>
    <col min="24" max="24" width="28.00390625" style="56" bestFit="1" customWidth="1"/>
    <col min="25" max="26" width="14.140625" style="56" customWidth="1"/>
  </cols>
  <sheetData>
    <row r="3" spans="1:24" ht="15">
      <c r="A3" s="148"/>
      <c r="B3" s="148" t="s">
        <v>309</v>
      </c>
      <c r="C3" s="148" t="s">
        <v>2</v>
      </c>
      <c r="D3" s="148"/>
      <c r="E3" s="148"/>
      <c r="F3" s="148"/>
      <c r="G3" s="148"/>
      <c r="H3" s="148"/>
      <c r="I3" s="148"/>
      <c r="J3" s="148"/>
      <c r="K3" s="173"/>
      <c r="O3" s="148"/>
      <c r="P3" s="148" t="s">
        <v>309</v>
      </c>
      <c r="Q3" s="148"/>
      <c r="R3" s="148"/>
      <c r="S3" s="155"/>
      <c r="T3" s="155"/>
      <c r="U3" s="155"/>
      <c r="V3" s="155"/>
      <c r="W3" s="148"/>
      <c r="X3" s="173"/>
    </row>
    <row r="4" spans="1:24" ht="15">
      <c r="A4" s="148"/>
      <c r="B4" s="148" t="s">
        <v>296</v>
      </c>
      <c r="C4" s="148"/>
      <c r="D4" s="148"/>
      <c r="E4" s="148"/>
      <c r="F4" s="148" t="s">
        <v>297</v>
      </c>
      <c r="G4" s="148"/>
      <c r="H4" s="148"/>
      <c r="I4" s="148"/>
      <c r="J4" s="148" t="s">
        <v>298</v>
      </c>
      <c r="K4" s="173" t="s">
        <v>299</v>
      </c>
      <c r="O4" s="148" t="s">
        <v>2</v>
      </c>
      <c r="P4" s="148" t="s">
        <v>300</v>
      </c>
      <c r="Q4" s="129" t="s">
        <v>301</v>
      </c>
      <c r="R4" s="129" t="s">
        <v>302</v>
      </c>
      <c r="S4" s="131" t="s">
        <v>303</v>
      </c>
      <c r="T4" s="131" t="s">
        <v>304</v>
      </c>
      <c r="U4" s="131" t="s">
        <v>305</v>
      </c>
      <c r="V4" s="131" t="s">
        <v>306</v>
      </c>
      <c r="W4" s="129" t="s">
        <v>307</v>
      </c>
      <c r="X4" s="163" t="s">
        <v>308</v>
      </c>
    </row>
    <row r="5" spans="1:26" ht="15">
      <c r="A5" s="148" t="s">
        <v>4</v>
      </c>
      <c r="B5" s="148" t="s">
        <v>34</v>
      </c>
      <c r="C5" s="129" t="s">
        <v>19</v>
      </c>
      <c r="D5" s="129" t="s">
        <v>47</v>
      </c>
      <c r="E5" s="129" t="s">
        <v>46</v>
      </c>
      <c r="F5" s="148" t="s">
        <v>34</v>
      </c>
      <c r="G5" s="129" t="s">
        <v>19</v>
      </c>
      <c r="H5" s="129" t="s">
        <v>47</v>
      </c>
      <c r="I5" s="129" t="s">
        <v>46</v>
      </c>
      <c r="J5" s="148"/>
      <c r="K5" s="173"/>
      <c r="O5" s="148" t="s">
        <v>34</v>
      </c>
      <c r="P5" s="148">
        <v>42</v>
      </c>
      <c r="Q5" s="129">
        <v>42</v>
      </c>
      <c r="R5" s="129">
        <v>7</v>
      </c>
      <c r="S5" s="131">
        <v>30</v>
      </c>
      <c r="T5" s="131">
        <v>3</v>
      </c>
      <c r="U5" s="131">
        <v>98</v>
      </c>
      <c r="V5" s="131">
        <v>72</v>
      </c>
      <c r="W5" s="129">
        <v>30</v>
      </c>
      <c r="X5" s="163">
        <v>62</v>
      </c>
      <c r="Y5" s="56">
        <f>+SUM(S5:W5)</f>
        <v>233</v>
      </c>
      <c r="Z5" s="56" t="e">
        <f>+Y5+GETPIVOTDATA("Promedio de Diciembre",$O$3,"Campo","Bella Vista")</f>
        <v>#N/A</v>
      </c>
    </row>
    <row r="6" spans="1:24" ht="15">
      <c r="A6" s="148" t="s">
        <v>61</v>
      </c>
      <c r="B6" s="142">
        <v>4085.71428571429</v>
      </c>
      <c r="C6" s="139"/>
      <c r="D6" s="139"/>
      <c r="E6" s="139">
        <v>6791.32505061377</v>
      </c>
      <c r="F6" s="142" t="s">
        <v>292</v>
      </c>
      <c r="G6" s="139"/>
      <c r="H6" s="139"/>
      <c r="I6" s="139" t="s">
        <v>292</v>
      </c>
      <c r="J6" s="148">
        <v>5438.51966816403</v>
      </c>
      <c r="K6" s="133">
        <v>1913.15571911174</v>
      </c>
      <c r="O6" s="171" t="s">
        <v>19</v>
      </c>
      <c r="P6" s="171"/>
      <c r="X6" s="149"/>
    </row>
    <row r="7" spans="1:25" ht="15">
      <c r="A7" s="171" t="s">
        <v>71</v>
      </c>
      <c r="B7" s="152">
        <v>4062.19630709427</v>
      </c>
      <c r="C7" s="150"/>
      <c r="D7" s="150">
        <v>4287.41790124591</v>
      </c>
      <c r="E7" s="150">
        <v>4527.55003374251</v>
      </c>
      <c r="F7" s="152" t="s">
        <v>292</v>
      </c>
      <c r="G7" s="150"/>
      <c r="H7" s="150" t="s">
        <v>292</v>
      </c>
      <c r="I7" s="150" t="s">
        <v>292</v>
      </c>
      <c r="J7" s="171">
        <v>4292.38808069423</v>
      </c>
      <c r="K7" s="168">
        <v>232.716672671227</v>
      </c>
      <c r="O7" s="171" t="s">
        <v>47</v>
      </c>
      <c r="P7" s="171"/>
      <c r="S7" s="158">
        <v>2</v>
      </c>
      <c r="T7" s="158">
        <v>0</v>
      </c>
      <c r="U7" s="158">
        <v>99</v>
      </c>
      <c r="V7" s="158">
        <v>78</v>
      </c>
      <c r="W7" s="56">
        <v>42</v>
      </c>
      <c r="X7" s="149"/>
      <c r="Y7" s="56">
        <f>+SUM(S7:W7)</f>
        <v>221</v>
      </c>
    </row>
    <row r="8" spans="1:26" ht="15">
      <c r="A8" s="171" t="s">
        <v>112</v>
      </c>
      <c r="B8" s="152">
        <v>5416.66666666667</v>
      </c>
      <c r="C8" s="150">
        <v>6294.93464052288</v>
      </c>
      <c r="D8" s="150">
        <v>3281.04816482788</v>
      </c>
      <c r="E8" s="150">
        <v>4301.17253205539</v>
      </c>
      <c r="F8" s="152" t="s">
        <v>292</v>
      </c>
      <c r="G8" s="150" t="s">
        <v>292</v>
      </c>
      <c r="H8" s="150" t="s">
        <v>292</v>
      </c>
      <c r="I8" s="150" t="s">
        <v>292</v>
      </c>
      <c r="J8" s="171">
        <v>4823.4555010182</v>
      </c>
      <c r="K8" s="168">
        <v>1312.62462715606</v>
      </c>
      <c r="O8" s="171" t="s">
        <v>46</v>
      </c>
      <c r="P8" s="171"/>
      <c r="S8" s="158">
        <v>26</v>
      </c>
      <c r="T8" s="158">
        <v>11</v>
      </c>
      <c r="U8" s="158">
        <v>127</v>
      </c>
      <c r="V8" s="158">
        <v>52</v>
      </c>
      <c r="W8" s="56">
        <v>40</v>
      </c>
      <c r="X8" s="149">
        <v>48</v>
      </c>
      <c r="Y8" s="56">
        <f>+SUM(S8:W8)</f>
        <v>256</v>
      </c>
      <c r="Z8" s="56" t="e">
        <f>+Y8+GETPIVOTDATA("Promedio de Diciembre",$O$3,"Campo","Las Margaritas")</f>
        <v>#N/A</v>
      </c>
    </row>
    <row r="9" spans="1:24" ht="15">
      <c r="A9" s="171" t="s">
        <v>115</v>
      </c>
      <c r="B9" s="152">
        <v>5059.52380952381</v>
      </c>
      <c r="C9" s="150">
        <v>6357.26072607261</v>
      </c>
      <c r="D9" s="150">
        <v>2724.14501408603</v>
      </c>
      <c r="E9" s="150">
        <v>8862.67919105097</v>
      </c>
      <c r="F9" s="152" t="s">
        <v>292</v>
      </c>
      <c r="G9" s="150" t="s">
        <v>292</v>
      </c>
      <c r="H9" s="150" t="s">
        <v>292</v>
      </c>
      <c r="I9" s="150" t="s">
        <v>292</v>
      </c>
      <c r="J9" s="171">
        <v>5750.90218518335</v>
      </c>
      <c r="K9" s="168">
        <v>2561.90618130813</v>
      </c>
      <c r="O9" s="151" t="s">
        <v>294</v>
      </c>
      <c r="P9" s="151">
        <v>42</v>
      </c>
      <c r="Q9" s="125">
        <v>42</v>
      </c>
      <c r="R9" s="125">
        <v>7</v>
      </c>
      <c r="S9" s="128">
        <v>20.5714285714286</v>
      </c>
      <c r="T9" s="128">
        <v>5</v>
      </c>
      <c r="U9" s="128">
        <v>108.642857142857</v>
      </c>
      <c r="V9" s="128">
        <v>66.5714285714286</v>
      </c>
      <c r="W9" s="125">
        <v>37</v>
      </c>
      <c r="X9" s="154">
        <v>55</v>
      </c>
    </row>
    <row r="10" spans="1:11" ht="15">
      <c r="A10" s="171" t="s">
        <v>36</v>
      </c>
      <c r="B10" s="152">
        <v>5024.2954324587</v>
      </c>
      <c r="C10" s="150"/>
      <c r="D10" s="150">
        <v>3840.99823838641</v>
      </c>
      <c r="E10" s="150">
        <v>8251.45993649573</v>
      </c>
      <c r="F10" s="152" t="s">
        <v>292</v>
      </c>
      <c r="G10" s="150"/>
      <c r="H10" s="150" t="s">
        <v>292</v>
      </c>
      <c r="I10" s="150" t="s">
        <v>292</v>
      </c>
      <c r="J10" s="171">
        <v>5705.58453578028</v>
      </c>
      <c r="K10" s="168">
        <v>2282.79636177887</v>
      </c>
    </row>
    <row r="11" spans="1:11" ht="15">
      <c r="A11" s="171" t="s">
        <v>241</v>
      </c>
      <c r="B11" s="152">
        <v>4842.76729559748</v>
      </c>
      <c r="C11" s="150"/>
      <c r="D11" s="150">
        <v>4653.63512998494</v>
      </c>
      <c r="E11" s="150">
        <v>5867.70484373029</v>
      </c>
      <c r="F11" s="152" t="s">
        <v>292</v>
      </c>
      <c r="G11" s="150"/>
      <c r="H11" s="150" t="s">
        <v>292</v>
      </c>
      <c r="I11" s="150" t="s">
        <v>292</v>
      </c>
      <c r="J11" s="171">
        <v>5121.36908977091</v>
      </c>
      <c r="K11" s="168">
        <v>653.227018153654</v>
      </c>
    </row>
    <row r="12" spans="1:11" ht="15">
      <c r="A12" s="171" t="s">
        <v>247</v>
      </c>
      <c r="B12" s="152">
        <v>4736.57548125633</v>
      </c>
      <c r="C12" s="150">
        <v>5513.54166666667</v>
      </c>
      <c r="D12" s="150">
        <v>3202.75971459233</v>
      </c>
      <c r="E12" s="150">
        <v>6356.68024737449</v>
      </c>
      <c r="F12" s="152" t="s">
        <v>292</v>
      </c>
      <c r="G12" s="150" t="s">
        <v>292</v>
      </c>
      <c r="H12" s="150" t="s">
        <v>292</v>
      </c>
      <c r="I12" s="150" t="s">
        <v>292</v>
      </c>
      <c r="J12" s="171">
        <v>4952.38927747245</v>
      </c>
      <c r="K12" s="168">
        <v>1340.98276573416</v>
      </c>
    </row>
    <row r="13" spans="1:11" ht="15">
      <c r="A13" s="171" t="s">
        <v>45</v>
      </c>
      <c r="B13" s="152"/>
      <c r="C13" s="150">
        <v>6431.78104575163</v>
      </c>
      <c r="D13" s="150">
        <v>3940.95346496723</v>
      </c>
      <c r="E13" s="150"/>
      <c r="F13" s="152"/>
      <c r="G13" s="150" t="s">
        <v>292</v>
      </c>
      <c r="H13" s="150" t="s">
        <v>292</v>
      </c>
      <c r="I13" s="150"/>
      <c r="J13" s="171">
        <v>5186.36725535943</v>
      </c>
      <c r="K13" s="168">
        <v>1761.28107313914</v>
      </c>
    </row>
    <row r="14" spans="1:11" ht="15">
      <c r="A14" s="171" t="s">
        <v>70</v>
      </c>
      <c r="B14" s="152">
        <v>4953.41614906832</v>
      </c>
      <c r="C14" s="150">
        <v>5639.73063973064</v>
      </c>
      <c r="D14" s="150">
        <v>3832.40540116407</v>
      </c>
      <c r="E14" s="150">
        <v>4365.85181825171</v>
      </c>
      <c r="F14" s="152" t="s">
        <v>292</v>
      </c>
      <c r="G14" s="150" t="s">
        <v>292</v>
      </c>
      <c r="H14" s="150" t="s">
        <v>292</v>
      </c>
      <c r="I14" s="150" t="s">
        <v>292</v>
      </c>
      <c r="J14" s="171">
        <v>4697.85100205369</v>
      </c>
      <c r="K14" s="168">
        <v>777.103670128912</v>
      </c>
    </row>
    <row r="15" spans="1:11" ht="15">
      <c r="A15" s="171" t="s">
        <v>56</v>
      </c>
      <c r="B15" s="152">
        <v>4923.80952380952</v>
      </c>
      <c r="C15" s="150">
        <v>5337.00980392157</v>
      </c>
      <c r="D15" s="150">
        <v>4384.80207974313</v>
      </c>
      <c r="E15" s="150">
        <v>4147.55922733912</v>
      </c>
      <c r="F15" s="152" t="s">
        <v>292</v>
      </c>
      <c r="G15" s="150" t="s">
        <v>292</v>
      </c>
      <c r="H15" s="150" t="s">
        <v>292</v>
      </c>
      <c r="I15" s="150" t="s">
        <v>292</v>
      </c>
      <c r="J15" s="171">
        <v>4698.29515870334</v>
      </c>
      <c r="K15" s="168">
        <v>535.537456995941</v>
      </c>
    </row>
    <row r="16" spans="1:11" ht="15">
      <c r="A16" s="171" t="s">
        <v>105</v>
      </c>
      <c r="B16" s="152">
        <v>4179.33130699088</v>
      </c>
      <c r="C16" s="150"/>
      <c r="D16" s="150">
        <v>4810.78568838837</v>
      </c>
      <c r="E16" s="150">
        <v>5594.56717980398</v>
      </c>
      <c r="F16" s="152" t="s">
        <v>292</v>
      </c>
      <c r="G16" s="150"/>
      <c r="H16" s="150" t="s">
        <v>292</v>
      </c>
      <c r="I16" s="150" t="s">
        <v>292</v>
      </c>
      <c r="J16" s="171">
        <v>4861.56139172775</v>
      </c>
      <c r="K16" s="168">
        <v>708.982914435514</v>
      </c>
    </row>
    <row r="17" spans="1:11" ht="15">
      <c r="A17" s="171" t="s">
        <v>116</v>
      </c>
      <c r="B17" s="152">
        <v>4440.99378881988</v>
      </c>
      <c r="C17" s="150">
        <v>5597.15346534654</v>
      </c>
      <c r="D17" s="150">
        <v>3340.90765244162</v>
      </c>
      <c r="E17" s="150">
        <v>5659.43754217814</v>
      </c>
      <c r="F17" s="152" t="s">
        <v>292</v>
      </c>
      <c r="G17" s="150" t="s">
        <v>292</v>
      </c>
      <c r="H17" s="150" t="s">
        <v>292</v>
      </c>
      <c r="I17" s="150" t="s">
        <v>292</v>
      </c>
      <c r="J17" s="171">
        <v>4759.62311219654</v>
      </c>
      <c r="K17" s="168">
        <v>1099.30300680534</v>
      </c>
    </row>
    <row r="18" spans="1:11" ht="15">
      <c r="A18" s="171" t="s">
        <v>60</v>
      </c>
      <c r="B18" s="152">
        <v>5365.85365853659</v>
      </c>
      <c r="C18" s="150">
        <v>6203.7037037037</v>
      </c>
      <c r="D18" s="150">
        <v>3596.41898382988</v>
      </c>
      <c r="E18" s="150">
        <v>5297.23353947874</v>
      </c>
      <c r="F18" s="152" t="s">
        <v>292</v>
      </c>
      <c r="G18" s="150" t="s">
        <v>292</v>
      </c>
      <c r="H18" s="150" t="s">
        <v>292</v>
      </c>
      <c r="I18" s="150" t="s">
        <v>292</v>
      </c>
      <c r="J18" s="171">
        <v>5115.80247138723</v>
      </c>
      <c r="K18" s="168">
        <v>1093.5413575781</v>
      </c>
    </row>
    <row r="19" spans="1:11" ht="15">
      <c r="A19" s="171" t="s">
        <v>59</v>
      </c>
      <c r="B19" s="152">
        <v>5238.09523809524</v>
      </c>
      <c r="C19" s="150"/>
      <c r="D19" s="150"/>
      <c r="E19" s="150">
        <v>3871.05527884985</v>
      </c>
      <c r="F19" s="152" t="s">
        <v>292</v>
      </c>
      <c r="G19" s="150"/>
      <c r="H19" s="150"/>
      <c r="I19" s="150" t="s">
        <v>292</v>
      </c>
      <c r="J19" s="171">
        <v>4554.57525847254</v>
      </c>
      <c r="K19" s="168">
        <v>966.643225335394</v>
      </c>
    </row>
    <row r="20" spans="1:11" ht="15">
      <c r="A20" s="171" t="s">
        <v>21</v>
      </c>
      <c r="B20" s="152">
        <v>4714.28571428571</v>
      </c>
      <c r="C20" s="150">
        <v>6979.16666666667</v>
      </c>
      <c r="D20" s="150">
        <v>3707.96270496195</v>
      </c>
      <c r="E20" s="150">
        <v>6112.19254555239</v>
      </c>
      <c r="F20" s="152">
        <v>7.04773277819367E-05</v>
      </c>
      <c r="G20" s="150">
        <v>0</v>
      </c>
      <c r="H20" s="150">
        <v>0</v>
      </c>
      <c r="I20" s="150">
        <v>0.000157592095792945</v>
      </c>
      <c r="J20" s="171">
        <v>5387.90296842642</v>
      </c>
      <c r="K20" s="168">
        <v>1160.16761844902</v>
      </c>
    </row>
    <row r="21" spans="1:11" ht="15">
      <c r="A21" s="151" t="s">
        <v>294</v>
      </c>
      <c r="B21" s="134">
        <v>4766.4619471816</v>
      </c>
      <c r="C21" s="147">
        <v>6274.31519653191</v>
      </c>
      <c r="D21" s="147">
        <v>3795.5080158441</v>
      </c>
      <c r="E21" s="147">
        <v>5833.98121199157</v>
      </c>
      <c r="F21" s="151">
        <v>373.629401236535</v>
      </c>
      <c r="G21" s="125">
        <v>628.33924764257</v>
      </c>
      <c r="H21" s="125">
        <v>542.942090769588</v>
      </c>
      <c r="I21" s="125">
        <v>1257.28473514231</v>
      </c>
      <c r="J21" s="151">
        <v>5118.07020287282</v>
      </c>
      <c r="K21" s="126">
        <v>1210.67587691774</v>
      </c>
    </row>
    <row r="32" spans="1:11" ht="15">
      <c r="A32" s="148" t="s">
        <v>4</v>
      </c>
      <c r="B32" s="148" t="s">
        <v>34</v>
      </c>
      <c r="C32" s="129" t="s">
        <v>19</v>
      </c>
      <c r="D32" s="129" t="s">
        <v>47</v>
      </c>
      <c r="E32" s="129" t="s">
        <v>46</v>
      </c>
      <c r="F32" s="148" t="s">
        <v>34</v>
      </c>
      <c r="G32" s="129" t="s">
        <v>19</v>
      </c>
      <c r="H32" s="129" t="s">
        <v>47</v>
      </c>
      <c r="I32" s="129" t="s">
        <v>46</v>
      </c>
      <c r="J32" s="148" t="s">
        <v>295</v>
      </c>
      <c r="K32" s="173" t="s">
        <v>291</v>
      </c>
    </row>
    <row r="33" spans="1:11" ht="15">
      <c r="A33" s="148" t="s">
        <v>61</v>
      </c>
      <c r="B33" s="142">
        <v>4085.71428571429</v>
      </c>
      <c r="C33" s="139"/>
      <c r="D33" s="139"/>
      <c r="E33" s="139">
        <v>6791.32505061377</v>
      </c>
      <c r="F33" s="142" t="s">
        <v>292</v>
      </c>
      <c r="G33" s="139"/>
      <c r="H33" s="139"/>
      <c r="I33" s="139">
        <v>0</v>
      </c>
      <c r="J33" s="148">
        <v>5438.51966816403</v>
      </c>
      <c r="K33" s="133">
        <v>1913.15571911174</v>
      </c>
    </row>
    <row r="34" spans="1:11" ht="15">
      <c r="A34" s="171" t="s">
        <v>71</v>
      </c>
      <c r="B34" s="152">
        <v>4062.19630709427</v>
      </c>
      <c r="C34" s="150"/>
      <c r="D34" s="150">
        <v>4287.41790124591</v>
      </c>
      <c r="E34" s="150">
        <v>4527.55003374251</v>
      </c>
      <c r="F34" s="152" t="s">
        <v>292</v>
      </c>
      <c r="G34" s="150"/>
      <c r="H34" s="150" t="s">
        <v>292</v>
      </c>
      <c r="I34" s="150">
        <v>0</v>
      </c>
      <c r="J34" s="171">
        <v>4292.38808069423</v>
      </c>
      <c r="K34" s="168">
        <v>232.716672671227</v>
      </c>
    </row>
    <row r="35" spans="1:11" ht="15">
      <c r="A35" s="171" t="s">
        <v>112</v>
      </c>
      <c r="B35" s="152">
        <v>5416.66666666667</v>
      </c>
      <c r="C35" s="150">
        <v>6294.93464052288</v>
      </c>
      <c r="D35" s="150">
        <v>3281.04816482788</v>
      </c>
      <c r="E35" s="150">
        <v>4301.17253205539</v>
      </c>
      <c r="F35" s="152" t="s">
        <v>292</v>
      </c>
      <c r="G35" s="150" t="s">
        <v>292</v>
      </c>
      <c r="H35" s="150" t="s">
        <v>292</v>
      </c>
      <c r="I35" s="150">
        <v>0</v>
      </c>
      <c r="J35" s="171">
        <v>4823.4555010182</v>
      </c>
      <c r="K35" s="168">
        <v>1312.62462715606</v>
      </c>
    </row>
    <row r="36" spans="1:11" ht="15">
      <c r="A36" s="171" t="s">
        <v>115</v>
      </c>
      <c r="B36" s="152">
        <v>5059.52380952381</v>
      </c>
      <c r="C36" s="150">
        <v>6357.26072607261</v>
      </c>
      <c r="D36" s="150">
        <v>2724.14501408603</v>
      </c>
      <c r="E36" s="150">
        <v>8862.67919105097</v>
      </c>
      <c r="F36" s="152" t="s">
        <v>292</v>
      </c>
      <c r="G36" s="150" t="s">
        <v>292</v>
      </c>
      <c r="H36" s="150" t="s">
        <v>292</v>
      </c>
      <c r="I36" s="150">
        <v>0</v>
      </c>
      <c r="J36" s="171">
        <v>5750.90218518335</v>
      </c>
      <c r="K36" s="168">
        <v>2561.90618130813</v>
      </c>
    </row>
    <row r="37" spans="1:11" ht="15">
      <c r="A37" s="171" t="s">
        <v>36</v>
      </c>
      <c r="B37" s="152">
        <v>5024.2954324587</v>
      </c>
      <c r="C37" s="150"/>
      <c r="D37" s="150">
        <v>3840.99823838641</v>
      </c>
      <c r="E37" s="150">
        <v>8251.45993649573</v>
      </c>
      <c r="F37" s="152" t="s">
        <v>292</v>
      </c>
      <c r="G37" s="150"/>
      <c r="H37" s="150" t="s">
        <v>292</v>
      </c>
      <c r="I37" s="150">
        <v>0</v>
      </c>
      <c r="J37" s="171">
        <v>5705.58453578028</v>
      </c>
      <c r="K37" s="168">
        <v>2282.79636177887</v>
      </c>
    </row>
    <row r="38" spans="1:11" ht="15">
      <c r="A38" s="171" t="s">
        <v>241</v>
      </c>
      <c r="B38" s="152">
        <v>4842.76729559748</v>
      </c>
      <c r="C38" s="150"/>
      <c r="D38" s="150">
        <v>4653.63512998494</v>
      </c>
      <c r="E38" s="150">
        <v>5867.70484373029</v>
      </c>
      <c r="F38" s="152" t="s">
        <v>292</v>
      </c>
      <c r="G38" s="150"/>
      <c r="H38" s="150" t="s">
        <v>292</v>
      </c>
      <c r="I38" s="150">
        <v>0</v>
      </c>
      <c r="J38" s="171">
        <v>5121.36908977091</v>
      </c>
      <c r="K38" s="168">
        <v>653.227018153654</v>
      </c>
    </row>
    <row r="39" spans="1:11" ht="15">
      <c r="A39" s="171" t="s">
        <v>247</v>
      </c>
      <c r="B39" s="152">
        <v>4736.57548125633</v>
      </c>
      <c r="C39" s="150">
        <v>5513.54166666667</v>
      </c>
      <c r="D39" s="150">
        <v>3202.75971459233</v>
      </c>
      <c r="E39" s="150">
        <v>6356.68024737449</v>
      </c>
      <c r="F39" s="152" t="s">
        <v>292</v>
      </c>
      <c r="G39" s="150" t="s">
        <v>292</v>
      </c>
      <c r="H39" s="150" t="s">
        <v>292</v>
      </c>
      <c r="I39" s="150">
        <v>0</v>
      </c>
      <c r="J39" s="171">
        <v>4952.38927747245</v>
      </c>
      <c r="K39" s="168">
        <v>1340.98276573416</v>
      </c>
    </row>
    <row r="40" spans="1:11" ht="15">
      <c r="A40" s="171" t="s">
        <v>45</v>
      </c>
      <c r="B40" s="152"/>
      <c r="C40" s="150">
        <v>6431.78104575163</v>
      </c>
      <c r="D40" s="150">
        <v>3940.95346496723</v>
      </c>
      <c r="E40" s="150"/>
      <c r="F40" s="152"/>
      <c r="G40" s="150" t="s">
        <v>292</v>
      </c>
      <c r="H40" s="150" t="s">
        <v>292</v>
      </c>
      <c r="I40" s="150"/>
      <c r="J40" s="171">
        <v>5186.36725535943</v>
      </c>
      <c r="K40" s="168">
        <v>1761.28107313914</v>
      </c>
    </row>
    <row r="41" spans="1:11" ht="15">
      <c r="A41" s="171" t="s">
        <v>70</v>
      </c>
      <c r="B41" s="152">
        <v>4953.41614906832</v>
      </c>
      <c r="C41" s="150">
        <v>5639.73063973064</v>
      </c>
      <c r="D41" s="150">
        <v>3832.40540116407</v>
      </c>
      <c r="E41" s="150">
        <v>4365.85181825171</v>
      </c>
      <c r="F41" s="152" t="s">
        <v>292</v>
      </c>
      <c r="G41" s="150" t="s">
        <v>292</v>
      </c>
      <c r="H41" s="150" t="s">
        <v>292</v>
      </c>
      <c r="I41" s="150">
        <v>0</v>
      </c>
      <c r="J41" s="171">
        <v>4697.85100205369</v>
      </c>
      <c r="K41" s="168">
        <v>777.103670128912</v>
      </c>
    </row>
    <row r="42" spans="1:11" ht="15">
      <c r="A42" s="171" t="s">
        <v>56</v>
      </c>
      <c r="B42" s="152">
        <v>4923.80952380952</v>
      </c>
      <c r="C42" s="150">
        <v>5337.00980392157</v>
      </c>
      <c r="D42" s="150">
        <v>4384.80207974313</v>
      </c>
      <c r="E42" s="150">
        <v>4147.55922733912</v>
      </c>
      <c r="F42" s="152" t="s">
        <v>292</v>
      </c>
      <c r="G42" s="150" t="s">
        <v>292</v>
      </c>
      <c r="H42" s="150" t="s">
        <v>292</v>
      </c>
      <c r="I42" s="150">
        <v>0</v>
      </c>
      <c r="J42" s="171">
        <v>4698.29515870334</v>
      </c>
      <c r="K42" s="168">
        <v>535.537456995941</v>
      </c>
    </row>
    <row r="43" spans="1:11" ht="15">
      <c r="A43" s="171" t="s">
        <v>105</v>
      </c>
      <c r="B43" s="152">
        <v>4179.33130699088</v>
      </c>
      <c r="C43" s="150"/>
      <c r="D43" s="150">
        <v>4810.78568838837</v>
      </c>
      <c r="E43" s="150">
        <v>5594.56717980398</v>
      </c>
      <c r="F43" s="152" t="s">
        <v>292</v>
      </c>
      <c r="G43" s="150"/>
      <c r="H43" s="150" t="s">
        <v>292</v>
      </c>
      <c r="I43" s="150">
        <v>0</v>
      </c>
      <c r="J43" s="171">
        <v>4861.56139172775</v>
      </c>
      <c r="K43" s="168">
        <v>708.982914435514</v>
      </c>
    </row>
    <row r="44" spans="1:11" ht="15">
      <c r="A44" s="171" t="s">
        <v>116</v>
      </c>
      <c r="B44" s="152">
        <v>4440.99378881988</v>
      </c>
      <c r="C44" s="150">
        <v>5597.15346534654</v>
      </c>
      <c r="D44" s="150">
        <v>3340.90765244162</v>
      </c>
      <c r="E44" s="150">
        <v>5659.43754217814</v>
      </c>
      <c r="F44" s="152" t="s">
        <v>292</v>
      </c>
      <c r="G44" s="150" t="s">
        <v>292</v>
      </c>
      <c r="H44" s="150" t="s">
        <v>292</v>
      </c>
      <c r="I44" s="150">
        <v>0</v>
      </c>
      <c r="J44" s="171">
        <v>4759.62311219654</v>
      </c>
      <c r="K44" s="168">
        <v>1099.30300680534</v>
      </c>
    </row>
    <row r="45" spans="1:11" ht="15">
      <c r="A45" s="171" t="s">
        <v>60</v>
      </c>
      <c r="B45" s="152">
        <v>5365.85365853659</v>
      </c>
      <c r="C45" s="150">
        <v>6203.7037037037</v>
      </c>
      <c r="D45" s="150">
        <v>3596.41898382988</v>
      </c>
      <c r="E45" s="150">
        <v>5297.23353947874</v>
      </c>
      <c r="F45" s="152" t="s">
        <v>292</v>
      </c>
      <c r="G45" s="150" t="s">
        <v>292</v>
      </c>
      <c r="H45" s="150" t="s">
        <v>292</v>
      </c>
      <c r="I45" s="150">
        <v>0</v>
      </c>
      <c r="J45" s="171">
        <v>5115.80247138723</v>
      </c>
      <c r="K45" s="168">
        <v>1093.5413575781</v>
      </c>
    </row>
    <row r="46" spans="1:11" ht="15">
      <c r="A46" s="171" t="s">
        <v>59</v>
      </c>
      <c r="B46" s="152">
        <v>5238.09523809524</v>
      </c>
      <c r="C46" s="150"/>
      <c r="D46" s="150"/>
      <c r="E46" s="150">
        <v>3871.05527884985</v>
      </c>
      <c r="F46" s="152" t="s">
        <v>292</v>
      </c>
      <c r="G46" s="150"/>
      <c r="H46" s="150"/>
      <c r="I46" s="150">
        <v>0</v>
      </c>
      <c r="J46" s="171">
        <v>4554.57525847254</v>
      </c>
      <c r="K46" s="168">
        <v>966.643225335394</v>
      </c>
    </row>
    <row r="47" spans="1:11" ht="15">
      <c r="A47" s="171" t="s">
        <v>21</v>
      </c>
      <c r="B47" s="152">
        <v>4714.28571428571</v>
      </c>
      <c r="C47" s="150">
        <v>6979.16666666667</v>
      </c>
      <c r="D47" s="150">
        <v>3707.96270496195</v>
      </c>
      <c r="E47" s="150">
        <v>6112.19254555239</v>
      </c>
      <c r="F47" s="152">
        <v>7.04773277819367E-05</v>
      </c>
      <c r="G47" s="150">
        <v>0</v>
      </c>
      <c r="H47" s="150">
        <v>0</v>
      </c>
      <c r="I47" s="150">
        <v>0.000165860893673525</v>
      </c>
      <c r="J47" s="171">
        <v>5387.90296842642</v>
      </c>
      <c r="K47" s="168">
        <v>1160.16761844902</v>
      </c>
    </row>
    <row r="48" spans="2:5" ht="15">
      <c r="B48" s="150">
        <f>+AVERAGE(B33:B46)</f>
        <v>4794.5568418178445</v>
      </c>
      <c r="C48" s="150">
        <f>+AVERAGE(C33:C46)</f>
        <v>5921.88946146453</v>
      </c>
      <c r="D48" s="150">
        <f>+AVERAGE(D33:D46)</f>
        <v>3824.68978613815</v>
      </c>
      <c r="E48" s="150">
        <f>+AVERAGE(E33:E46)</f>
        <v>5684.175109304976</v>
      </c>
    </row>
    <row r="50" ht="15.75"/>
    <row r="51" spans="1:15" ht="21.75">
      <c r="A51" s="137" t="s">
        <v>4</v>
      </c>
      <c r="B51" s="170" t="s">
        <v>34</v>
      </c>
      <c r="C51" s="170" t="s">
        <v>19</v>
      </c>
      <c r="D51" s="170" t="s">
        <v>47</v>
      </c>
      <c r="E51" s="159" t="s">
        <v>46</v>
      </c>
      <c r="J51" s="56" t="s">
        <v>221</v>
      </c>
      <c r="M51" s="137" t="s">
        <v>4</v>
      </c>
      <c r="N51" s="175" t="s">
        <v>221</v>
      </c>
      <c r="O51" s="159" t="s">
        <v>291</v>
      </c>
    </row>
    <row r="52" spans="1:17" ht="18.75">
      <c r="A52" s="141" t="s">
        <v>61</v>
      </c>
      <c r="B52" s="132">
        <f>+B33/B$48</f>
        <v>0.8521568145941932</v>
      </c>
      <c r="C52" s="132"/>
      <c r="D52" s="132"/>
      <c r="E52" s="132">
        <f>+E33/E$48</f>
        <v>1.1947775921780441</v>
      </c>
      <c r="J52" s="166">
        <f>+AVERAGE(B52:E52)</f>
        <v>1.0234672033861187</v>
      </c>
      <c r="K52" s="56">
        <f>+STDEV(B52:E52)</f>
        <v>0.24226947520494882</v>
      </c>
      <c r="M52" s="141" t="s">
        <v>36</v>
      </c>
      <c r="N52" s="172">
        <v>1.16656238009406</v>
      </c>
      <c r="O52" s="140">
        <v>0.24111185762837</v>
      </c>
      <c r="P52" s="56" t="s">
        <v>36</v>
      </c>
      <c r="Q52" s="56">
        <v>1.16794510376203</v>
      </c>
    </row>
    <row r="53" spans="1:17" ht="18.75">
      <c r="A53" s="161" t="s">
        <v>71</v>
      </c>
      <c r="B53" s="130">
        <f>+B34/B$48</f>
        <v>0.84725167332756</v>
      </c>
      <c r="C53" s="130"/>
      <c r="D53" s="130">
        <f>+D34/D$48</f>
        <v>1.1209844826591764</v>
      </c>
      <c r="E53" s="130">
        <f>+E34/E$48</f>
        <v>0.7965183947853621</v>
      </c>
      <c r="J53" s="166">
        <f>+AVERAGE(B53:E53)</f>
        <v>0.9215848502573661</v>
      </c>
      <c r="K53" s="56">
        <f>+STDEV(B53:E53)</f>
        <v>0.17453832369824354</v>
      </c>
      <c r="M53" s="161" t="s">
        <v>115</v>
      </c>
      <c r="N53" s="167">
        <v>1.09348423951648</v>
      </c>
      <c r="O53" s="160">
        <v>0.344612926380465</v>
      </c>
      <c r="P53" s="56" t="s">
        <v>115</v>
      </c>
      <c r="Q53" s="56">
        <v>1.1000550992056</v>
      </c>
    </row>
    <row r="54" spans="1:17" ht="18.75">
      <c r="A54" s="161" t="s">
        <v>112</v>
      </c>
      <c r="B54" s="130">
        <f>+B35/B$48</f>
        <v>1.1297533526816952</v>
      </c>
      <c r="C54" s="130">
        <f>+C35/C$48</f>
        <v>1.062994282734567</v>
      </c>
      <c r="D54" s="130">
        <f>+D35/D$48</f>
        <v>0.857859943757898</v>
      </c>
      <c r="E54" s="130">
        <f>+E35/E$48</f>
        <v>0.7566924750460949</v>
      </c>
      <c r="J54" s="166">
        <f>+AVERAGE(B54:E54)</f>
        <v>0.9518250135550638</v>
      </c>
      <c r="K54" s="56">
        <f>+STDEV(B54:E54)</f>
        <v>0.17409120425915345</v>
      </c>
      <c r="M54" s="161" t="s">
        <v>241</v>
      </c>
      <c r="N54" s="167">
        <v>1.08587613422644</v>
      </c>
      <c r="O54" s="160">
        <v>0.116066019239881</v>
      </c>
      <c r="P54" s="56" t="s">
        <v>241</v>
      </c>
      <c r="Q54" s="56">
        <v>1.08635946709659</v>
      </c>
    </row>
    <row r="55" spans="1:17" ht="18.75">
      <c r="A55" s="161" t="s">
        <v>115</v>
      </c>
      <c r="B55" s="130">
        <f>+B36/B$48</f>
        <v>1.0552641206367477</v>
      </c>
      <c r="C55" s="130">
        <f>+C36/C$48</f>
        <v>1.073518978603226</v>
      </c>
      <c r="D55" s="130">
        <f>+D36/D$48</f>
        <v>0.7122525397900682</v>
      </c>
      <c r="E55" s="130">
        <f>+E36/E$48</f>
        <v>1.5591847577923474</v>
      </c>
      <c r="J55" s="166">
        <f>+AVERAGE(B55:E55)</f>
        <v>1.1000550992055973</v>
      </c>
      <c r="K55" s="56">
        <f>+STDEV(B55:E55)</f>
        <v>0.348282101148384</v>
      </c>
      <c r="M55" s="161" t="s">
        <v>45</v>
      </c>
      <c r="N55" s="167">
        <v>1.04889966235548</v>
      </c>
      <c r="O55" s="160">
        <v>0.0227359784324518</v>
      </c>
      <c r="P55" s="56" t="s">
        <v>45</v>
      </c>
      <c r="Q55" s="56">
        <v>1.05825052623501</v>
      </c>
    </row>
    <row r="56" spans="1:17" ht="18.75">
      <c r="A56" s="161" t="s">
        <v>36</v>
      </c>
      <c r="B56" s="130">
        <f>+B37/B$48</f>
        <v>1.047916543326192</v>
      </c>
      <c r="C56" s="130"/>
      <c r="D56" s="130">
        <f>+D37/D$48</f>
        <v>1.0042639934635658</v>
      </c>
      <c r="E56" s="130">
        <f>+E37/E$48</f>
        <v>1.4516547744963235</v>
      </c>
      <c r="J56" s="166">
        <f>+AVERAGE(B56:E56)</f>
        <v>1.1679451037620272</v>
      </c>
      <c r="K56" s="56">
        <f>+STDEV(B56:E56)</f>
        <v>0.24666732501184552</v>
      </c>
      <c r="M56" s="161" t="s">
        <v>105</v>
      </c>
      <c r="N56" s="167">
        <v>1.03749329733179</v>
      </c>
      <c r="O56" s="160">
        <v>0.20053895525721</v>
      </c>
      <c r="P56" s="56" t="s">
        <v>105</v>
      </c>
      <c r="Q56" s="56">
        <v>1.03791393555281</v>
      </c>
    </row>
    <row r="57" spans="1:17" ht="18.75">
      <c r="A57" s="161" t="s">
        <v>241</v>
      </c>
      <c r="B57" s="130">
        <f>+B38/B$48</f>
        <v>1.0100552471000337</v>
      </c>
      <c r="C57" s="130"/>
      <c r="D57" s="130">
        <f>+D38/D$48</f>
        <v>1.2167353145478994</v>
      </c>
      <c r="E57" s="130">
        <f>+E38/E$48</f>
        <v>1.032287839641829</v>
      </c>
      <c r="J57" s="166">
        <f>+AVERAGE(B57:E57)</f>
        <v>1.0863594670965873</v>
      </c>
      <c r="K57" s="56">
        <f>+STDEV(B57:E57)</f>
        <v>0.11345469686957971</v>
      </c>
      <c r="M57" s="161" t="s">
        <v>61</v>
      </c>
      <c r="N57" s="167">
        <v>1.02078144469136</v>
      </c>
      <c r="O57" s="160">
        <v>0.237028336139505</v>
      </c>
      <c r="P57" s="56" t="s">
        <v>61</v>
      </c>
      <c r="Q57" s="56">
        <v>1.02346720338612</v>
      </c>
    </row>
    <row r="58" spans="1:17" ht="18.75">
      <c r="A58" s="161" t="s">
        <v>247</v>
      </c>
      <c r="B58" s="130">
        <f>+B39/B$48</f>
        <v>0.9879068363407845</v>
      </c>
      <c r="C58" s="130">
        <f>+C39/C$48</f>
        <v>0.931044340247298</v>
      </c>
      <c r="D58" s="130">
        <f>+D39/D$48</f>
        <v>0.8373907149803664</v>
      </c>
      <c r="E58" s="130">
        <f>+E39/E$48</f>
        <v>1.1183118262786496</v>
      </c>
      <c r="J58" s="166">
        <f>+AVERAGE(B58:E58)</f>
        <v>0.9686634294617746</v>
      </c>
      <c r="K58" s="56">
        <f>+STDEV(B58:E58)</f>
        <v>0.11749137956862488</v>
      </c>
      <c r="M58" s="161" t="s">
        <v>60</v>
      </c>
      <c r="N58" s="167">
        <v>1.00429417886432</v>
      </c>
      <c r="O58" s="160">
        <v>0.0891184972751667</v>
      </c>
      <c r="P58" s="56" t="s">
        <v>60</v>
      </c>
      <c r="Q58" s="56">
        <v>1.00974672501171</v>
      </c>
    </row>
    <row r="59" spans="1:17" ht="18.75">
      <c r="A59" s="161" t="s">
        <v>45</v>
      </c>
      <c r="B59" s="130"/>
      <c r="C59" s="130">
        <f>+C40/C$48</f>
        <v>1.0861028540983606</v>
      </c>
      <c r="D59" s="130">
        <f>+D40/D$48</f>
        <v>1.0303981983716577</v>
      </c>
      <c r="E59" s="130"/>
      <c r="J59" s="166">
        <f>+AVERAGE(B59:E59)</f>
        <v>1.058250526235009</v>
      </c>
      <c r="K59" s="56">
        <f>+STDEV(B59:E59)</f>
        <v>0.03938913980801368</v>
      </c>
      <c r="M59" s="161" t="s">
        <v>247</v>
      </c>
      <c r="N59" s="167">
        <v>0.963428509288206</v>
      </c>
      <c r="O59" s="160">
        <v>0.11657938476676</v>
      </c>
      <c r="P59" s="56" t="s">
        <v>247</v>
      </c>
      <c r="Q59" s="56">
        <v>0.968663429461774</v>
      </c>
    </row>
    <row r="60" spans="1:17" ht="18.75">
      <c r="A60" s="161" t="s">
        <v>70</v>
      </c>
      <c r="B60" s="130">
        <f>+B41/B$48</f>
        <v>1.0331332618407845</v>
      </c>
      <c r="C60" s="130">
        <f>+C41/C$48</f>
        <v>0.9523532440836696</v>
      </c>
      <c r="D60" s="130">
        <f>+D41/D$48</f>
        <v>1.0020173178629765</v>
      </c>
      <c r="E60" s="130">
        <f>+E41/E$48</f>
        <v>0.7680713092573141</v>
      </c>
      <c r="J60" s="166">
        <f>+AVERAGE(B60:E60)</f>
        <v>0.9388937832611862</v>
      </c>
      <c r="K60" s="56">
        <f>+STDEV(B60:E60)</f>
        <v>0.1186411039704951</v>
      </c>
      <c r="M60" s="161" t="s">
        <v>56</v>
      </c>
      <c r="N60" s="167">
        <v>0.946700013466407</v>
      </c>
      <c r="O60" s="160">
        <v>0.182943602203205</v>
      </c>
      <c r="P60" s="56" t="s">
        <v>112</v>
      </c>
      <c r="Q60" s="56">
        <v>0.951825013555063</v>
      </c>
    </row>
    <row r="61" spans="1:17" ht="18.75">
      <c r="A61" s="161" t="s">
        <v>56</v>
      </c>
      <c r="B61" s="130">
        <f>+B42/B$48</f>
        <v>1.026958212459667</v>
      </c>
      <c r="C61" s="130">
        <f>+C42/C$48</f>
        <v>0.9012342831880022</v>
      </c>
      <c r="D61" s="130">
        <f>+D42/D$48</f>
        <v>1.1464464636151666</v>
      </c>
      <c r="E61" s="130">
        <f>+E42/E$48</f>
        <v>0.7296677437944478</v>
      </c>
      <c r="J61" s="166">
        <f>+AVERAGE(B61:E61)</f>
        <v>0.9510766757643209</v>
      </c>
      <c r="K61" s="56">
        <f>+STDEV(B61:E61)</f>
        <v>0.17835689022285567</v>
      </c>
      <c r="M61" s="161" t="s">
        <v>112</v>
      </c>
      <c r="N61" s="167">
        <v>0.946486580864023</v>
      </c>
      <c r="O61" s="160">
        <v>0.171603829429945</v>
      </c>
      <c r="P61" s="56" t="s">
        <v>56</v>
      </c>
      <c r="Q61" s="56">
        <v>0.951076675764321</v>
      </c>
    </row>
    <row r="62" spans="1:17" ht="18.75">
      <c r="A62" s="161" t="s">
        <v>105</v>
      </c>
      <c r="B62" s="130">
        <f>+B43/B$48</f>
        <v>0.8716825026536336</v>
      </c>
      <c r="C62" s="130"/>
      <c r="D62" s="130">
        <f>+D43/D$48</f>
        <v>1.2578237601972673</v>
      </c>
      <c r="E62" s="130">
        <f>+E43/E$48</f>
        <v>0.9842355438075249</v>
      </c>
      <c r="J62" s="166">
        <f>+AVERAGE(B62:E62)</f>
        <v>1.0379139355528084</v>
      </c>
      <c r="K62" s="56">
        <f>+STDEV(B62:E62)</f>
        <v>0.19858825493874208</v>
      </c>
      <c r="M62" s="161" t="s">
        <v>70</v>
      </c>
      <c r="N62" s="167">
        <v>0.934134053845505</v>
      </c>
      <c r="O62" s="160">
        <v>0.121022912536856</v>
      </c>
      <c r="P62" s="56" t="s">
        <v>70</v>
      </c>
      <c r="Q62" s="56">
        <v>0.938893783261186</v>
      </c>
    </row>
    <row r="63" spans="1:17" ht="18.75">
      <c r="A63" s="161" t="s">
        <v>116</v>
      </c>
      <c r="B63" s="130">
        <f>+B44/B$48</f>
        <v>0.9262574071676014</v>
      </c>
      <c r="C63" s="130">
        <f>+C44/C$48</f>
        <v>0.9451634485528407</v>
      </c>
      <c r="D63" s="130">
        <f>+D44/D$48</f>
        <v>0.8735107523099246</v>
      </c>
      <c r="E63" s="130">
        <f>+E44/E$48</f>
        <v>0.9956479934817031</v>
      </c>
      <c r="J63" s="166">
        <f>+AVERAGE(B63:E63)</f>
        <v>0.9351449003780175</v>
      </c>
      <c r="K63" s="56">
        <f>+STDEV(B63:E63)</f>
        <v>0.05046038487859988</v>
      </c>
      <c r="M63" s="161" t="s">
        <v>116</v>
      </c>
      <c r="N63" s="167">
        <v>0.930008172650488</v>
      </c>
      <c r="O63" s="160">
        <v>0.0469717173843478</v>
      </c>
      <c r="P63" s="56" t="s">
        <v>116</v>
      </c>
      <c r="Q63" s="56">
        <v>0.935144900378017</v>
      </c>
    </row>
    <row r="64" spans="1:17" ht="18.75">
      <c r="A64" s="161" t="s">
        <v>60</v>
      </c>
      <c r="B64" s="130">
        <f>+B45/B$48</f>
        <v>1.119155291211886</v>
      </c>
      <c r="C64" s="130">
        <f>+C45/C$48</f>
        <v>1.0475885684920359</v>
      </c>
      <c r="D64" s="130">
        <f>+D45/D$48</f>
        <v>0.9403165184440334</v>
      </c>
      <c r="E64" s="130">
        <f>+E45/E$48</f>
        <v>0.9319265218988743</v>
      </c>
      <c r="J64" s="166">
        <f>+AVERAGE(B64:E64)</f>
        <v>1.0097467250117074</v>
      </c>
      <c r="K64" s="56">
        <f>+STDEV(B64:E64)</f>
        <v>0.089960689697447</v>
      </c>
      <c r="M64" s="161" t="s">
        <v>71</v>
      </c>
      <c r="N64" s="167">
        <v>0.921381875278415</v>
      </c>
      <c r="O64" s="160">
        <v>0.177370108262341</v>
      </c>
      <c r="P64" s="56" t="s">
        <v>71</v>
      </c>
      <c r="Q64" s="56">
        <v>0.921584850257366</v>
      </c>
    </row>
    <row r="65" spans="1:17" ht="19.5">
      <c r="A65" s="161" t="s">
        <v>59</v>
      </c>
      <c r="B65" s="130">
        <f>+B46/B$48</f>
        <v>1.0925087366592214</v>
      </c>
      <c r="C65" s="130"/>
      <c r="D65" s="130"/>
      <c r="E65" s="130">
        <f>+E46/E$48</f>
        <v>0.6810232275414853</v>
      </c>
      <c r="J65" s="166">
        <f>+AVERAGE(B65:E65)</f>
        <v>0.8867659821003533</v>
      </c>
      <c r="K65" s="56">
        <f>+STDEV(B65:E65)</f>
        <v>0.29096419385715017</v>
      </c>
      <c r="M65" s="157" t="s">
        <v>59</v>
      </c>
      <c r="N65" s="174">
        <v>0.88559834772105</v>
      </c>
      <c r="O65" s="165">
        <v>0.294465353481041</v>
      </c>
      <c r="P65" s="56" t="s">
        <v>59</v>
      </c>
      <c r="Q65" s="56">
        <v>0.886765982100353</v>
      </c>
    </row>
    <row r="66" spans="1:11" ht="19.5">
      <c r="A66" s="157" t="s">
        <v>21</v>
      </c>
      <c r="B66" s="135">
        <f>+B47/B$48</f>
        <v>0.9832578629932981</v>
      </c>
      <c r="C66" s="135">
        <f>+C47/C$48</f>
        <v>1.1785371395535416</v>
      </c>
      <c r="D66" s="135">
        <f>+D47/D$48</f>
        <v>0.9694806408615791</v>
      </c>
      <c r="E66" s="135">
        <f>+E47/E$48</f>
        <v>1.075299832960239</v>
      </c>
      <c r="J66" s="166">
        <f>+AVERAGE(B66:E66)</f>
        <v>1.0516438690921643</v>
      </c>
      <c r="K66" s="56">
        <f>+STDEV(B66:E66)</f>
        <v>0.09676250757798237</v>
      </c>
    </row>
    <row r="68" spans="18:22" ht="15">
      <c r="R68" s="136" t="s">
        <v>4</v>
      </c>
      <c r="S68" s="138" t="s">
        <v>34</v>
      </c>
      <c r="T68" s="138" t="s">
        <v>19</v>
      </c>
      <c r="U68" s="138" t="s">
        <v>47</v>
      </c>
      <c r="V68" s="144" t="s">
        <v>46</v>
      </c>
    </row>
    <row r="69" spans="18:22" ht="15">
      <c r="R69" s="136" t="s">
        <v>61</v>
      </c>
      <c r="S69" s="164">
        <v>4085.71428571429</v>
      </c>
      <c r="T69" s="164"/>
      <c r="U69" s="164"/>
      <c r="V69" s="146">
        <v>6791.32505061377</v>
      </c>
    </row>
    <row r="70" spans="18:22" ht="15">
      <c r="R70" s="169" t="s">
        <v>71</v>
      </c>
      <c r="S70" s="162">
        <v>4062.19630709427</v>
      </c>
      <c r="T70" s="162"/>
      <c r="U70" s="162">
        <v>4287.41790124591</v>
      </c>
      <c r="V70" s="145">
        <v>4527.55003374251</v>
      </c>
    </row>
    <row r="71" spans="18:22" ht="15">
      <c r="R71" s="169" t="s">
        <v>112</v>
      </c>
      <c r="S71" s="162">
        <v>5416.66666666667</v>
      </c>
      <c r="T71" s="162">
        <v>6294.93464052288</v>
      </c>
      <c r="U71" s="162">
        <v>3281.04816482788</v>
      </c>
      <c r="V71" s="145">
        <v>4301.17253205539</v>
      </c>
    </row>
    <row r="72" spans="18:22" ht="15">
      <c r="R72" s="169" t="s">
        <v>115</v>
      </c>
      <c r="S72" s="162">
        <v>5059.52380952381</v>
      </c>
      <c r="T72" s="162">
        <v>6357.26072607261</v>
      </c>
      <c r="U72" s="162">
        <v>2724.14501408603</v>
      </c>
      <c r="V72" s="145">
        <v>8862.67919105097</v>
      </c>
    </row>
    <row r="73" spans="18:22" ht="15">
      <c r="R73" s="169" t="s">
        <v>36</v>
      </c>
      <c r="S73" s="162">
        <v>5024.2954324587</v>
      </c>
      <c r="T73" s="162"/>
      <c r="U73" s="162">
        <v>3840.99823838641</v>
      </c>
      <c r="V73" s="145">
        <v>8251.45993649573</v>
      </c>
    </row>
    <row r="74" spans="18:22" ht="15">
      <c r="R74" s="169" t="s">
        <v>241</v>
      </c>
      <c r="S74" s="162">
        <v>4842.76729559748</v>
      </c>
      <c r="T74" s="162"/>
      <c r="U74" s="162">
        <v>4653.63512998494</v>
      </c>
      <c r="V74" s="145">
        <v>5867.70484373029</v>
      </c>
    </row>
    <row r="75" spans="18:22" ht="15">
      <c r="R75" s="169" t="s">
        <v>247</v>
      </c>
      <c r="S75" s="162">
        <v>4736.57548125633</v>
      </c>
      <c r="T75" s="162">
        <v>5513.54166666667</v>
      </c>
      <c r="U75" s="162">
        <v>3202.75971459233</v>
      </c>
      <c r="V75" s="145">
        <v>6356.68024737449</v>
      </c>
    </row>
    <row r="76" spans="18:22" ht="15">
      <c r="R76" s="169" t="s">
        <v>45</v>
      </c>
      <c r="S76" s="162"/>
      <c r="T76" s="162">
        <v>6431.78104575163</v>
      </c>
      <c r="U76" s="162">
        <v>3940.95346496723</v>
      </c>
      <c r="V76" s="145"/>
    </row>
    <row r="77" spans="18:22" ht="15">
      <c r="R77" s="169" t="s">
        <v>70</v>
      </c>
      <c r="S77" s="162">
        <v>4953.41614906832</v>
      </c>
      <c r="T77" s="162">
        <v>5639.73063973064</v>
      </c>
      <c r="U77" s="162">
        <v>3832.40540116407</v>
      </c>
      <c r="V77" s="145">
        <v>4365.85181825171</v>
      </c>
    </row>
    <row r="78" spans="18:22" ht="15">
      <c r="R78" s="169" t="s">
        <v>56</v>
      </c>
      <c r="S78" s="162">
        <v>4923.80952380952</v>
      </c>
      <c r="T78" s="162">
        <v>5337.00980392157</v>
      </c>
      <c r="U78" s="162">
        <v>4384.80207974313</v>
      </c>
      <c r="V78" s="145">
        <v>4147.55922733912</v>
      </c>
    </row>
    <row r="79" spans="18:22" ht="15">
      <c r="R79" s="169" t="s">
        <v>105</v>
      </c>
      <c r="S79" s="162">
        <v>4179.33130699088</v>
      </c>
      <c r="T79" s="162"/>
      <c r="U79" s="162">
        <v>4810.78568838837</v>
      </c>
      <c r="V79" s="145">
        <v>5594.56717980398</v>
      </c>
    </row>
    <row r="80" spans="18:22" ht="15">
      <c r="R80" s="169" t="s">
        <v>116</v>
      </c>
      <c r="S80" s="162">
        <v>4440.99378881988</v>
      </c>
      <c r="T80" s="162">
        <v>5597.15346534654</v>
      </c>
      <c r="U80" s="162">
        <v>3340.90765244162</v>
      </c>
      <c r="V80" s="145">
        <v>5659.43754217814</v>
      </c>
    </row>
    <row r="81" spans="18:22" ht="15">
      <c r="R81" s="169" t="s">
        <v>60</v>
      </c>
      <c r="S81" s="162">
        <v>5365.85365853659</v>
      </c>
      <c r="T81" s="162">
        <v>6203.7037037037</v>
      </c>
      <c r="U81" s="162">
        <v>3596.41898382988</v>
      </c>
      <c r="V81" s="145">
        <v>5297.23353947874</v>
      </c>
    </row>
    <row r="82" spans="18:22" ht="15">
      <c r="R82" s="169" t="s">
        <v>59</v>
      </c>
      <c r="S82" s="162">
        <v>5238.09523809524</v>
      </c>
      <c r="T82" s="162"/>
      <c r="U82" s="162"/>
      <c r="V82" s="145">
        <v>3871.05527884985</v>
      </c>
    </row>
    <row r="83" spans="18:22" ht="15">
      <c r="R83" s="156" t="s">
        <v>21</v>
      </c>
      <c r="S83" s="124">
        <v>4714.28571428571</v>
      </c>
      <c r="T83" s="124">
        <v>6979.16666666667</v>
      </c>
      <c r="U83" s="124">
        <v>3707.96270496195</v>
      </c>
      <c r="V83" s="143">
        <v>6112.19254555239</v>
      </c>
    </row>
    <row r="84" spans="18:22" ht="15">
      <c r="R84" s="169" t="s">
        <v>293</v>
      </c>
      <c r="S84" s="127">
        <f>+AVERAGE(S69:S82)</f>
        <v>4794.5568418178445</v>
      </c>
      <c r="T84" s="153">
        <f>+AVERAGE(T69:T82)</f>
        <v>5921.88946146453</v>
      </c>
      <c r="U84" s="153">
        <f>+AVERAGE(U69:U82)</f>
        <v>3824.68978613815</v>
      </c>
      <c r="V84" s="143">
        <f>+AVERAGE(V69:V82)</f>
        <v>5684.175109304976</v>
      </c>
    </row>
  </sheetData>
  <sheetProtection/>
  <printOptions/>
  <pageMargins left="1" right="1" top="0.5736111111111111" bottom="0.5736111111111111" header="0" footer="0"/>
  <pageSetup cellComments="asDisplayed" horizontalDpi="600" verticalDpi="600" orientation="portrait" paperSize="9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